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120" yWindow="645" windowWidth="15120" windowHeight="6300" tabRatio="911" activeTab="1"/>
  </bookViews>
  <sheets>
    <sheet name="Титул" sheetId="67" r:id="rId1"/>
    <sheet name="Часть 1" sheetId="65" r:id="rId2"/>
    <sheet name="Закупка (2024)" sheetId="66" r:id="rId3"/>
    <sheet name="211 МЗ" sheetId="1" r:id="rId4"/>
    <sheet name="212 МЗ" sheetId="2" r:id="rId5"/>
    <sheet name="213 МЗ" sheetId="4" r:id="rId6"/>
    <sheet name="853 295 МЗ" sheetId="8" r:id="rId7"/>
    <sheet name="221 МЗ" sheetId="9" r:id="rId8"/>
    <sheet name="244 222 МЗ" sheetId="10" r:id="rId9"/>
    <sheet name="225 МЗ" sheetId="32" r:id="rId10"/>
    <sheet name="226 МЗ" sheetId="13" r:id="rId11"/>
    <sheet name="310,340 МЗ" sheetId="38" r:id="rId12"/>
    <sheet name="244 349 МЗ" sheetId="48" r:id="rId13"/>
    <sheet name="851 291 СИ имущ+земля" sheetId="6" r:id="rId14"/>
    <sheet name="852 291 СИ" sheetId="49" r:id="rId15"/>
    <sheet name="853 291,292 СИ" sheetId="63" r:id="rId16"/>
    <sheet name="225 СИ" sheetId="46" r:id="rId17"/>
    <sheet name="244 223 СИ" sheetId="45" r:id="rId18"/>
    <sheet name="247 223 СИ" sheetId="70" r:id="rId19"/>
    <sheet name="226 СИ" sheetId="47" r:id="rId20"/>
    <sheet name="212СИЦ" sheetId="68" r:id="rId21"/>
    <sheet name="214СИЦ" sheetId="21" r:id="rId22"/>
    <sheet name="112 222 СИЦ" sheetId="30" r:id="rId23"/>
    <sheet name="221 СИЦ" sheetId="43" r:id="rId24"/>
    <sheet name="225 СИЦ" sheetId="62" r:id="rId25"/>
    <sheet name="247 223 СИЦ" sheetId="71" r:id="rId26"/>
    <sheet name="244 290 СИЦ" sheetId="51" r:id="rId27"/>
    <sheet name="310,340 СИЦ" sheetId="55" r:id="rId28"/>
    <sheet name="211 ПДД" sheetId="22" r:id="rId29"/>
    <sheet name="213 ПДД" sheetId="39" r:id="rId30"/>
    <sheet name="221 ПДД" sheetId="42" r:id="rId31"/>
    <sheet name="225 ПДД" sheetId="53" r:id="rId32"/>
    <sheet name="226 ПДД" sheetId="54" r:id="rId33"/>
    <sheet name="244 290 ПДД" sheetId="58" r:id="rId34"/>
    <sheet name="310,340 ПДД" sheetId="52" r:id="rId35"/>
    <sheet name="244 290 Гранты" sheetId="57" r:id="rId36"/>
    <sheet name="310,340 Гранты" sheetId="56" r:id="rId37"/>
    <sheet name="244 222 Безвозм" sheetId="61" r:id="rId38"/>
    <sheet name="225 Безвозм" sheetId="69" r:id="rId39"/>
    <sheet name="310,340 Безвозм" sheetId="60" r:id="rId40"/>
    <sheet name="244 290 Безвозм" sheetId="59" r:id="rId41"/>
    <sheet name="2" sheetId="5" r:id="rId42"/>
    <sheet name="4" sheetId="16" r:id="rId43"/>
    <sheet name="5" sheetId="17" r:id="rId44"/>
    <sheet name="851 290 МЗ имущ+земля" sheetId="40" r:id="rId45"/>
  </sheets>
  <definedNames>
    <definedName name="sub_100821" localSheetId="1">'Часть 1'!$C$7</definedName>
    <definedName name="sub_100822" localSheetId="1">'Часть 1'!$C$8</definedName>
    <definedName name="sub_100823" localSheetId="1">'Часть 1'!$C$10</definedName>
    <definedName name="sub_100824" localSheetId="1">'Часть 1'!$C$11</definedName>
    <definedName name="sub_100825" localSheetId="1">'Часть 1'!$C$12</definedName>
    <definedName name="sub_100826" localSheetId="1">'Часть 1'!$C$13</definedName>
    <definedName name="sub_100827" localSheetId="1">'Часть 1'!$C$14</definedName>
    <definedName name="sub_100828" localSheetId="1">'Часть 1'!$C$15</definedName>
    <definedName name="sub_100829" localSheetId="1">'Часть 1'!$C$16</definedName>
    <definedName name="sub_100831" localSheetId="2">'Закупка (2024)'!#REF!</definedName>
    <definedName name="sub_100831" localSheetId="0">Титул!#REF!</definedName>
    <definedName name="sub_100832" localSheetId="2">'Закупка (2024)'!#REF!</definedName>
    <definedName name="sub_100832" localSheetId="0">Титул!#REF!</definedName>
    <definedName name="sub_100833" localSheetId="2">'Закупка (2024)'!#REF!</definedName>
    <definedName name="sub_100833" localSheetId="0">Титул!#REF!</definedName>
    <definedName name="sub_100834" localSheetId="2">'Закупка (2024)'!#REF!</definedName>
    <definedName name="sub_100834" localSheetId="0">Титул!#REF!</definedName>
    <definedName name="sub_108210" localSheetId="1">'Часть 1'!$C$17</definedName>
    <definedName name="sub_108211" localSheetId="1">'Часть 1'!#REF!</definedName>
    <definedName name="sub_108212" localSheetId="1">'Часть 1'!$B$21</definedName>
    <definedName name="sub_108213" localSheetId="1">'Часть 1'!$B$22</definedName>
    <definedName name="sub_108214" localSheetId="1">'Часть 1'!$B$27</definedName>
    <definedName name="sub_108215" localSheetId="1">'Часть 1'!$B$28</definedName>
    <definedName name="sub_108216" localSheetId="1">'Часть 1'!$B$29</definedName>
    <definedName name="sub_108217" localSheetId="1">'Часть 1'!$B$30</definedName>
    <definedName name="sub_108218" localSheetId="1">'Часть 1'!$B$31</definedName>
    <definedName name="sub_108219" localSheetId="1">'Часть 1'!$B$32</definedName>
    <definedName name="sub_108220" localSheetId="1">'Часть 1'!$B$33</definedName>
    <definedName name="sub_108221" localSheetId="1">'Часть 1'!$B$34</definedName>
    <definedName name="sub_108222" localSheetId="1">'Часть 1'!$B$35</definedName>
    <definedName name="sub_108223" localSheetId="1">'Часть 1'!$B$36</definedName>
    <definedName name="sub_108224" localSheetId="1">'Часть 1'!$B$37</definedName>
    <definedName name="_xlnm.Print_Area" localSheetId="0">Титул!$A$1:$CB$58</definedName>
    <definedName name="_xlnm.Print_Area" localSheetId="1">'Часть 1'!$A$1:$CC$195</definedName>
  </definedNames>
  <calcPr calcId="144525" refMode="R1C1"/>
</workbook>
</file>

<file path=xl/calcChain.xml><?xml version="1.0" encoding="utf-8"?>
<calcChain xmlns="http://schemas.openxmlformats.org/spreadsheetml/2006/main">
  <c r="BX147" i="65" l="1"/>
  <c r="BX128" i="65"/>
  <c r="BW130" i="65"/>
  <c r="BW144" i="65"/>
  <c r="C66" i="66" l="1"/>
  <c r="BW146" i="65" l="1"/>
  <c r="K42" i="1"/>
  <c r="F13" i="6" l="1"/>
  <c r="F21" i="6"/>
  <c r="H53" i="71" l="1"/>
  <c r="H52" i="71"/>
  <c r="H51" i="71"/>
  <c r="H50" i="71"/>
  <c r="H49" i="71"/>
  <c r="H48" i="71"/>
  <c r="H46" i="71"/>
  <c r="H45" i="71"/>
  <c r="H44" i="71"/>
  <c r="H43" i="71"/>
  <c r="H42" i="71"/>
  <c r="H41" i="71"/>
  <c r="H38" i="71" s="1"/>
  <c r="H40" i="71"/>
  <c r="H37" i="71"/>
  <c r="H36" i="71"/>
  <c r="H35" i="71"/>
  <c r="H34" i="71"/>
  <c r="H32" i="71"/>
  <c r="H30" i="71" s="1"/>
  <c r="H29" i="71"/>
  <c r="H28" i="71"/>
  <c r="H27" i="71"/>
  <c r="H26" i="71"/>
  <c r="H25" i="71"/>
  <c r="H24" i="71"/>
  <c r="H21" i="71"/>
  <c r="H20" i="71"/>
  <c r="H19" i="71"/>
  <c r="H18" i="71"/>
  <c r="H17" i="71"/>
  <c r="H16" i="71"/>
  <c r="H14" i="71" s="1"/>
  <c r="H22" i="71" l="1"/>
  <c r="H54" i="71" s="1"/>
  <c r="BY147" i="65" s="1"/>
  <c r="G28" i="32" l="1"/>
  <c r="G27" i="32"/>
  <c r="G30" i="38"/>
  <c r="G16" i="38"/>
  <c r="F30" i="13"/>
  <c r="E24" i="45"/>
  <c r="H32" i="70"/>
  <c r="H30" i="70" s="1"/>
  <c r="H51" i="45"/>
  <c r="H32" i="45"/>
  <c r="H30" i="45"/>
  <c r="H53" i="70"/>
  <c r="H52" i="70"/>
  <c r="H51" i="70"/>
  <c r="H50" i="70"/>
  <c r="H49" i="70"/>
  <c r="H48" i="70"/>
  <c r="H45" i="70"/>
  <c r="H44" i="70"/>
  <c r="H43" i="70"/>
  <c r="H42" i="70"/>
  <c r="H41" i="70"/>
  <c r="H40" i="70"/>
  <c r="H38" i="70"/>
  <c r="H37" i="70"/>
  <c r="H36" i="70"/>
  <c r="H35" i="70"/>
  <c r="H34" i="70"/>
  <c r="H29" i="70"/>
  <c r="H28" i="70"/>
  <c r="H27" i="70"/>
  <c r="H26" i="70"/>
  <c r="H25" i="70"/>
  <c r="H24" i="70"/>
  <c r="H21" i="70"/>
  <c r="H20" i="70"/>
  <c r="H19" i="70"/>
  <c r="H18" i="70"/>
  <c r="H17" i="70"/>
  <c r="H16" i="70"/>
  <c r="H14" i="70"/>
  <c r="H38" i="1"/>
  <c r="E38" i="1"/>
  <c r="K38" i="1"/>
  <c r="G38" i="1"/>
  <c r="H37" i="1"/>
  <c r="G37" i="1"/>
  <c r="E37" i="1"/>
  <c r="K37" i="1"/>
  <c r="H36" i="1"/>
  <c r="G36" i="1"/>
  <c r="E36" i="1"/>
  <c r="K36" i="1"/>
  <c r="H35" i="1"/>
  <c r="G35" i="1"/>
  <c r="E35" i="1"/>
  <c r="K35" i="1"/>
  <c r="H34" i="1"/>
  <c r="G34" i="1"/>
  <c r="E34" i="1"/>
  <c r="K34" i="1"/>
  <c r="H33" i="1"/>
  <c r="G33" i="1"/>
  <c r="E33" i="1"/>
  <c r="K33" i="1"/>
  <c r="H32" i="1"/>
  <c r="G32" i="1"/>
  <c r="E32" i="1"/>
  <c r="K32" i="1"/>
  <c r="H31" i="1"/>
  <c r="G31" i="1"/>
  <c r="E31" i="1"/>
  <c r="K31" i="1"/>
  <c r="H30" i="1"/>
  <c r="E30" i="1"/>
  <c r="K30" i="1"/>
  <c r="H29" i="1"/>
  <c r="G29" i="1"/>
  <c r="E29" i="1"/>
  <c r="K29" i="1"/>
  <c r="H28" i="1"/>
  <c r="G28" i="1"/>
  <c r="E28" i="1"/>
  <c r="H27" i="1"/>
  <c r="E27" i="1"/>
  <c r="K27" i="1"/>
  <c r="G27" i="1"/>
  <c r="H26" i="1"/>
  <c r="E26" i="1"/>
  <c r="K26" i="1"/>
  <c r="G26" i="1"/>
  <c r="H25" i="1"/>
  <c r="G25" i="1"/>
  <c r="E25" i="1"/>
  <c r="K25" i="1"/>
  <c r="H24" i="1"/>
  <c r="G24" i="1"/>
  <c r="E24" i="1"/>
  <c r="K24" i="1"/>
  <c r="H23" i="1"/>
  <c r="G23" i="1"/>
  <c r="E23" i="1"/>
  <c r="K23" i="1"/>
  <c r="H22" i="1"/>
  <c r="G22" i="1"/>
  <c r="E22" i="1"/>
  <c r="K22" i="1"/>
  <c r="H21" i="1"/>
  <c r="G21" i="1"/>
  <c r="E21" i="1"/>
  <c r="K21" i="1"/>
  <c r="H20" i="1"/>
  <c r="G20" i="1"/>
  <c r="E20" i="1"/>
  <c r="K20" i="1"/>
  <c r="H19" i="1"/>
  <c r="G19" i="1"/>
  <c r="E19" i="1"/>
  <c r="K19" i="1"/>
  <c r="H18" i="1"/>
  <c r="G18" i="1"/>
  <c r="E18" i="1"/>
  <c r="K18" i="1"/>
  <c r="H17" i="1"/>
  <c r="G17" i="1"/>
  <c r="E17" i="1"/>
  <c r="G26" i="38"/>
  <c r="BW141" i="65" s="1"/>
  <c r="BW42" i="65"/>
  <c r="BW38" i="65" s="1"/>
  <c r="BC60" i="66"/>
  <c r="AW170" i="65"/>
  <c r="F42" i="47"/>
  <c r="F21" i="55"/>
  <c r="G21" i="55"/>
  <c r="BR15" i="67"/>
  <c r="CA15" i="67"/>
  <c r="BX15" i="67"/>
  <c r="F21" i="60"/>
  <c r="T68" i="66"/>
  <c r="G33" i="69"/>
  <c r="G25" i="69"/>
  <c r="G39" i="69"/>
  <c r="CB129" i="65"/>
  <c r="G20" i="69"/>
  <c r="G13" i="69"/>
  <c r="X56" i="66"/>
  <c r="BY54" i="65"/>
  <c r="BM54" i="65" s="1"/>
  <c r="BI57" i="66"/>
  <c r="G25" i="32"/>
  <c r="H17" i="68"/>
  <c r="BY77" i="65"/>
  <c r="CC57" i="65"/>
  <c r="CB57" i="65"/>
  <c r="CA57" i="65"/>
  <c r="BY57" i="65"/>
  <c r="CC54" i="65"/>
  <c r="CC38" i="65"/>
  <c r="CB54" i="65"/>
  <c r="CA54" i="65"/>
  <c r="BV36" i="65"/>
  <c r="BM36" i="65" s="1"/>
  <c r="CC139" i="65"/>
  <c r="CC137" i="65"/>
  <c r="CC117" i="65"/>
  <c r="CB139" i="65"/>
  <c r="CA139" i="65"/>
  <c r="CA137" i="65"/>
  <c r="BX139" i="65"/>
  <c r="BX137" i="65"/>
  <c r="CC124" i="65"/>
  <c r="CA124" i="65"/>
  <c r="CC83" i="65"/>
  <c r="CC72" i="65"/>
  <c r="CB83" i="65"/>
  <c r="CB72" i="65"/>
  <c r="CA83" i="65"/>
  <c r="CA72" i="65"/>
  <c r="BY83" i="65"/>
  <c r="BX83" i="65"/>
  <c r="BX72" i="65"/>
  <c r="CC93" i="65"/>
  <c r="CB93" i="65"/>
  <c r="CA93" i="65"/>
  <c r="BY93" i="65"/>
  <c r="BZ42" i="65"/>
  <c r="BZ36" i="65"/>
  <c r="V63" i="66"/>
  <c r="V70" i="66"/>
  <c r="I63" i="66"/>
  <c r="I70" i="66" s="1"/>
  <c r="D63" i="66"/>
  <c r="D70" i="66" s="1"/>
  <c r="BW76" i="65"/>
  <c r="BX112" i="65"/>
  <c r="BX113" i="65"/>
  <c r="BX42" i="65"/>
  <c r="G16" i="55"/>
  <c r="F17" i="4"/>
  <c r="K28" i="1"/>
  <c r="G25" i="46"/>
  <c r="H39" i="1"/>
  <c r="E39" i="1"/>
  <c r="H40" i="1"/>
  <c r="H17" i="21"/>
  <c r="BY78" i="65" s="1"/>
  <c r="BY72" i="65" s="1"/>
  <c r="G25" i="62"/>
  <c r="G20" i="55"/>
  <c r="G25" i="63"/>
  <c r="G24" i="63"/>
  <c r="G23" i="63"/>
  <c r="G22" i="63"/>
  <c r="G21" i="63"/>
  <c r="G20" i="63"/>
  <c r="G18" i="63"/>
  <c r="G17" i="63"/>
  <c r="G16" i="63"/>
  <c r="H21" i="2"/>
  <c r="BW77" i="65" s="1"/>
  <c r="H16" i="45"/>
  <c r="G33" i="62"/>
  <c r="G20" i="62"/>
  <c r="G13" i="62"/>
  <c r="E41" i="1"/>
  <c r="K41" i="1"/>
  <c r="E40" i="1"/>
  <c r="K40" i="1"/>
  <c r="F17" i="61"/>
  <c r="F16" i="61"/>
  <c r="F15" i="61"/>
  <c r="F14" i="61"/>
  <c r="G36" i="60"/>
  <c r="G35" i="60"/>
  <c r="G34" i="60"/>
  <c r="G33" i="60"/>
  <c r="G32" i="60"/>
  <c r="G31" i="60"/>
  <c r="G30" i="60"/>
  <c r="G29" i="60"/>
  <c r="G28" i="60"/>
  <c r="G27" i="60"/>
  <c r="G26" i="60"/>
  <c r="G24" i="60"/>
  <c r="G37" i="60"/>
  <c r="G22" i="60"/>
  <c r="G21" i="60"/>
  <c r="G20" i="60"/>
  <c r="G19" i="60"/>
  <c r="G18" i="60"/>
  <c r="G17" i="60"/>
  <c r="G16" i="60"/>
  <c r="G28" i="59"/>
  <c r="G27" i="59"/>
  <c r="G23" i="59"/>
  <c r="G26" i="59"/>
  <c r="G25" i="59"/>
  <c r="G22" i="59"/>
  <c r="G21" i="59"/>
  <c r="G20" i="59"/>
  <c r="G19" i="59"/>
  <c r="G18" i="59"/>
  <c r="G17" i="59"/>
  <c r="G16" i="59"/>
  <c r="G16" i="8"/>
  <c r="G17" i="49"/>
  <c r="G18" i="49"/>
  <c r="G19" i="49"/>
  <c r="G16" i="49"/>
  <c r="G14" i="49" s="1"/>
  <c r="G28" i="49" s="1"/>
  <c r="BX110" i="65" s="1"/>
  <c r="G28" i="58"/>
  <c r="G27" i="58"/>
  <c r="G26" i="58"/>
  <c r="G25" i="58"/>
  <c r="G23" i="58"/>
  <c r="G22" i="58"/>
  <c r="G21" i="58"/>
  <c r="G20" i="58"/>
  <c r="G19" i="58"/>
  <c r="G18" i="58"/>
  <c r="G17" i="58"/>
  <c r="G16" i="58"/>
  <c r="G14" i="58"/>
  <c r="G29" i="58"/>
  <c r="G28" i="57"/>
  <c r="G27" i="57"/>
  <c r="G26" i="57"/>
  <c r="G25" i="57"/>
  <c r="G23" i="57"/>
  <c r="G22" i="57"/>
  <c r="G21" i="57"/>
  <c r="G20" i="57"/>
  <c r="G19" i="57"/>
  <c r="G18" i="57"/>
  <c r="G17" i="57"/>
  <c r="G16" i="57"/>
  <c r="G36" i="56"/>
  <c r="G35" i="56"/>
  <c r="G34" i="56"/>
  <c r="G33" i="56"/>
  <c r="G32" i="56"/>
  <c r="G31" i="56"/>
  <c r="G30" i="56"/>
  <c r="G29" i="56"/>
  <c r="G28" i="56"/>
  <c r="G27" i="56"/>
  <c r="G26" i="56"/>
  <c r="G22" i="56"/>
  <c r="G21" i="56"/>
  <c r="G20" i="56"/>
  <c r="G19" i="56"/>
  <c r="G18" i="56"/>
  <c r="G17" i="56"/>
  <c r="G16" i="56"/>
  <c r="G14" i="56"/>
  <c r="G23" i="56"/>
  <c r="G36" i="55"/>
  <c r="G35" i="55"/>
  <c r="G24" i="55" s="1"/>
  <c r="G37" i="55" s="1"/>
  <c r="BY145" i="65" s="1"/>
  <c r="BY139" i="65" s="1"/>
  <c r="G34" i="55"/>
  <c r="G33" i="55"/>
  <c r="G32" i="55"/>
  <c r="G31" i="55"/>
  <c r="G30" i="55"/>
  <c r="G29" i="55"/>
  <c r="G28" i="55"/>
  <c r="G27" i="55"/>
  <c r="G26" i="55"/>
  <c r="G22" i="55"/>
  <c r="G19" i="55"/>
  <c r="G18" i="55"/>
  <c r="G17" i="55"/>
  <c r="F42" i="54"/>
  <c r="F38" i="54"/>
  <c r="F30" i="54"/>
  <c r="F24" i="54"/>
  <c r="F18" i="54"/>
  <c r="F14" i="54"/>
  <c r="G33" i="53"/>
  <c r="G25" i="53"/>
  <c r="G20" i="53"/>
  <c r="G13" i="53"/>
  <c r="G36" i="52"/>
  <c r="G35" i="52"/>
  <c r="G34" i="52"/>
  <c r="G33" i="52"/>
  <c r="G32" i="52"/>
  <c r="G31" i="52"/>
  <c r="G30" i="52"/>
  <c r="G29" i="52"/>
  <c r="G28" i="52"/>
  <c r="G27" i="52"/>
  <c r="G26" i="52"/>
  <c r="G22" i="52"/>
  <c r="G21" i="52"/>
  <c r="G20" i="52"/>
  <c r="G19" i="52"/>
  <c r="G18" i="52"/>
  <c r="G17" i="52"/>
  <c r="G16" i="52"/>
  <c r="G27" i="38"/>
  <c r="G33" i="38"/>
  <c r="G28" i="51"/>
  <c r="G27" i="51"/>
  <c r="G26" i="51"/>
  <c r="G25" i="51"/>
  <c r="G23" i="51"/>
  <c r="G22" i="51"/>
  <c r="G21" i="51"/>
  <c r="G20" i="51"/>
  <c r="G19" i="51"/>
  <c r="G18" i="51"/>
  <c r="G17" i="51"/>
  <c r="G16" i="51"/>
  <c r="G27" i="49"/>
  <c r="G26" i="49"/>
  <c r="G25" i="49"/>
  <c r="G24" i="49"/>
  <c r="G23" i="49"/>
  <c r="G22" i="49"/>
  <c r="G20" i="49"/>
  <c r="G27" i="8"/>
  <c r="G26" i="8"/>
  <c r="G25" i="8"/>
  <c r="G23" i="8"/>
  <c r="G22" i="8"/>
  <c r="G20" i="8"/>
  <c r="G24" i="8"/>
  <c r="G27" i="48"/>
  <c r="G26" i="48"/>
  <c r="G23" i="48"/>
  <c r="G25" i="48"/>
  <c r="G17" i="48"/>
  <c r="G18" i="48"/>
  <c r="G19" i="48"/>
  <c r="G20" i="48"/>
  <c r="G21" i="48"/>
  <c r="G22" i="48"/>
  <c r="G28" i="48"/>
  <c r="G16" i="48"/>
  <c r="G14" i="48"/>
  <c r="F38" i="47"/>
  <c r="F30" i="47"/>
  <c r="F18" i="47"/>
  <c r="F14" i="47"/>
  <c r="F42" i="13"/>
  <c r="F38" i="13"/>
  <c r="F24" i="13"/>
  <c r="F18" i="13"/>
  <c r="F14" i="13"/>
  <c r="G33" i="46"/>
  <c r="G20" i="46"/>
  <c r="G13" i="46"/>
  <c r="G33" i="32"/>
  <c r="G20" i="32"/>
  <c r="G13" i="32"/>
  <c r="G39" i="32" s="1"/>
  <c r="BW129" i="65" s="1"/>
  <c r="H53" i="45"/>
  <c r="H52" i="45"/>
  <c r="H50" i="45"/>
  <c r="H49" i="45"/>
  <c r="H48" i="45"/>
  <c r="H45" i="45"/>
  <c r="H44" i="45"/>
  <c r="H43" i="45"/>
  <c r="H42" i="45"/>
  <c r="H41" i="45"/>
  <c r="H40" i="45"/>
  <c r="H38" i="45" s="1"/>
  <c r="H37" i="45"/>
  <c r="H36" i="45"/>
  <c r="H35" i="45"/>
  <c r="H34" i="45"/>
  <c r="H33" i="45"/>
  <c r="H29" i="45"/>
  <c r="H28" i="45"/>
  <c r="H27" i="45"/>
  <c r="H26" i="45"/>
  <c r="H25" i="45"/>
  <c r="H24" i="45"/>
  <c r="H22" i="45"/>
  <c r="H21" i="45"/>
  <c r="H20" i="45"/>
  <c r="H19" i="45"/>
  <c r="H18" i="45"/>
  <c r="H17" i="45"/>
  <c r="F15" i="30"/>
  <c r="F16" i="30"/>
  <c r="F17" i="30"/>
  <c r="F15" i="10"/>
  <c r="F16" i="10"/>
  <c r="F17" i="10"/>
  <c r="F14" i="10"/>
  <c r="G24" i="43"/>
  <c r="G23" i="43"/>
  <c r="G22" i="43"/>
  <c r="G21" i="43"/>
  <c r="G20" i="43"/>
  <c r="G19" i="43"/>
  <c r="G18" i="43"/>
  <c r="G17" i="43"/>
  <c r="G25" i="43"/>
  <c r="G16" i="43"/>
  <c r="G15" i="43"/>
  <c r="G24" i="42"/>
  <c r="G23" i="42"/>
  <c r="G22" i="42"/>
  <c r="G21" i="42"/>
  <c r="G20" i="42"/>
  <c r="G19" i="42"/>
  <c r="G18" i="42"/>
  <c r="G17" i="42"/>
  <c r="G16" i="42"/>
  <c r="G15" i="42"/>
  <c r="G17" i="9"/>
  <c r="G18" i="9"/>
  <c r="G19" i="9"/>
  <c r="G25" i="9" s="1"/>
  <c r="BW126" i="65" s="1"/>
  <c r="G20" i="9"/>
  <c r="G21" i="9"/>
  <c r="G22" i="9"/>
  <c r="G23" i="9"/>
  <c r="G24" i="9"/>
  <c r="G15" i="9"/>
  <c r="G16" i="9"/>
  <c r="G17" i="8"/>
  <c r="G18" i="8"/>
  <c r="G19" i="8"/>
  <c r="H27" i="40"/>
  <c r="H26" i="40"/>
  <c r="H25" i="40"/>
  <c r="H24" i="40"/>
  <c r="H23" i="40"/>
  <c r="H21" i="40"/>
  <c r="H18" i="40"/>
  <c r="H15" i="40"/>
  <c r="H13" i="40"/>
  <c r="H28" i="40"/>
  <c r="H27" i="6"/>
  <c r="H26" i="6"/>
  <c r="H25" i="6"/>
  <c r="H24" i="6"/>
  <c r="H23" i="6"/>
  <c r="H21" i="6"/>
  <c r="H18" i="6"/>
  <c r="H15" i="6"/>
  <c r="H13" i="6" s="1"/>
  <c r="H28" i="6" s="1"/>
  <c r="BX94" i="65" s="1"/>
  <c r="F22" i="39"/>
  <c r="F21" i="39"/>
  <c r="F20" i="39"/>
  <c r="F17" i="39"/>
  <c r="F16" i="39"/>
  <c r="F23" i="39"/>
  <c r="E19" i="22"/>
  <c r="K19" i="22"/>
  <c r="E20" i="22"/>
  <c r="K20" i="22"/>
  <c r="E21" i="22"/>
  <c r="K21" i="22"/>
  <c r="E22" i="22"/>
  <c r="K22" i="22"/>
  <c r="E23" i="22"/>
  <c r="K23" i="22"/>
  <c r="E24" i="22"/>
  <c r="K24" i="22"/>
  <c r="E25" i="22"/>
  <c r="K25" i="22"/>
  <c r="E26" i="22"/>
  <c r="K26" i="22"/>
  <c r="E27" i="22"/>
  <c r="K27" i="22"/>
  <c r="E28" i="22"/>
  <c r="K28" i="22"/>
  <c r="E29" i="22"/>
  <c r="K29" i="22"/>
  <c r="E30" i="22"/>
  <c r="K30" i="22"/>
  <c r="E31" i="22"/>
  <c r="K31" i="22"/>
  <c r="E32" i="22"/>
  <c r="K32" i="22"/>
  <c r="E33" i="22"/>
  <c r="K33" i="22"/>
  <c r="E34" i="22"/>
  <c r="K34" i="22"/>
  <c r="E35" i="22"/>
  <c r="K35" i="22"/>
  <c r="E36" i="22"/>
  <c r="K36" i="22"/>
  <c r="E37" i="22"/>
  <c r="K37" i="22"/>
  <c r="E38" i="22"/>
  <c r="K38" i="22"/>
  <c r="E18" i="22"/>
  <c r="K18" i="22"/>
  <c r="E17" i="22"/>
  <c r="H20" i="2"/>
  <c r="G28" i="38"/>
  <c r="BW140" i="65" s="1"/>
  <c r="G29" i="38"/>
  <c r="G31" i="38"/>
  <c r="G32" i="38"/>
  <c r="G34" i="38"/>
  <c r="BW145" i="65" s="1"/>
  <c r="G35" i="38"/>
  <c r="G36" i="38"/>
  <c r="G17" i="38"/>
  <c r="G18" i="38"/>
  <c r="G19" i="38"/>
  <c r="G20" i="38"/>
  <c r="G21" i="38"/>
  <c r="G22" i="38"/>
  <c r="G26" i="63"/>
  <c r="F18" i="30"/>
  <c r="K17" i="1"/>
  <c r="E16" i="4"/>
  <c r="F20" i="4" s="1"/>
  <c r="H14" i="45"/>
  <c r="BW74" i="65"/>
  <c r="G29" i="48"/>
  <c r="G24" i="56"/>
  <c r="G37" i="56"/>
  <c r="G14" i="8"/>
  <c r="G28" i="8"/>
  <c r="BW115" i="65"/>
  <c r="BW93" i="65"/>
  <c r="F18" i="61"/>
  <c r="CB127" i="65"/>
  <c r="CB124" i="65"/>
  <c r="G25" i="42"/>
  <c r="G39" i="46"/>
  <c r="BX129" i="65"/>
  <c r="F56" i="47"/>
  <c r="BX130" i="65"/>
  <c r="G14" i="51"/>
  <c r="G29" i="51"/>
  <c r="G14" i="52"/>
  <c r="G23" i="52"/>
  <c r="G24" i="52"/>
  <c r="G37" i="52"/>
  <c r="G39" i="53"/>
  <c r="F56" i="54"/>
  <c r="G14" i="57"/>
  <c r="G29" i="57"/>
  <c r="E42" i="1"/>
  <c r="H46" i="70"/>
  <c r="K17" i="22"/>
  <c r="K39" i="22"/>
  <c r="E39" i="22"/>
  <c r="G14" i="59"/>
  <c r="G29" i="59"/>
  <c r="G14" i="60"/>
  <c r="G23" i="60"/>
  <c r="CB138" i="65"/>
  <c r="CB137" i="65"/>
  <c r="CB117" i="65"/>
  <c r="BZ117" i="65"/>
  <c r="BQ43" i="66"/>
  <c r="BQ44" i="66"/>
  <c r="CA117" i="65"/>
  <c r="CB38" i="65"/>
  <c r="CB37" i="65"/>
  <c r="BZ57" i="65"/>
  <c r="BM57" i="65"/>
  <c r="BZ54" i="65"/>
  <c r="BY38" i="65"/>
  <c r="CA38" i="65"/>
  <c r="CA71" i="65"/>
  <c r="CA37" i="65"/>
  <c r="CC71" i="65"/>
  <c r="CC37" i="65"/>
  <c r="BW143" i="65"/>
  <c r="BZ38" i="65"/>
  <c r="BZ37" i="65"/>
  <c r="BZ71" i="65"/>
  <c r="H46" i="45" l="1"/>
  <c r="BX93" i="65"/>
  <c r="H22" i="70"/>
  <c r="H54" i="70" s="1"/>
  <c r="BM147" i="65" s="1"/>
  <c r="BV42" i="65"/>
  <c r="BV38" i="65" s="1"/>
  <c r="BX38" i="65"/>
  <c r="H54" i="45"/>
  <c r="BX124" i="65" s="1"/>
  <c r="G14" i="38"/>
  <c r="G23" i="38" s="1"/>
  <c r="BW138" i="65" s="1"/>
  <c r="F56" i="13"/>
  <c r="F18" i="10"/>
  <c r="BW127" i="65" s="1"/>
  <c r="G14" i="55"/>
  <c r="G23" i="55" s="1"/>
  <c r="BY138" i="65" s="1"/>
  <c r="G39" i="62"/>
  <c r="BY129" i="65" s="1"/>
  <c r="BY124" i="65" s="1"/>
  <c r="G24" i="38"/>
  <c r="G37" i="38" s="1"/>
  <c r="BW139" i="65"/>
  <c r="BY137" i="65"/>
  <c r="F16" i="4"/>
  <c r="E21" i="4"/>
  <c r="F21" i="4" s="1"/>
  <c r="E22" i="4"/>
  <c r="F22" i="4" s="1"/>
  <c r="BM42" i="65" l="1"/>
  <c r="BM38" i="65" s="1"/>
  <c r="BX117" i="65"/>
  <c r="BX71" i="65" s="1"/>
  <c r="BX37" i="65" s="1"/>
  <c r="BW124" i="65"/>
  <c r="BV124" i="65" s="1"/>
  <c r="BM124" i="65" s="1"/>
  <c r="BW137" i="65"/>
  <c r="BV137" i="65" s="1"/>
  <c r="BM137" i="65" s="1"/>
  <c r="BY117" i="65"/>
  <c r="BQ33" i="66" s="1"/>
  <c r="F23" i="4"/>
  <c r="BW85" i="65" s="1"/>
  <c r="BW83" i="65" s="1"/>
  <c r="BW72" i="65" s="1"/>
  <c r="BY71" i="65"/>
  <c r="BW117" i="65" l="1"/>
  <c r="BV117" i="65" s="1"/>
  <c r="BQ27" i="66" s="1"/>
  <c r="BQ30" i="66" s="1"/>
  <c r="BQ35" i="66"/>
  <c r="BY37" i="65"/>
  <c r="BW71" i="65" l="1"/>
  <c r="BV71" i="65" s="1"/>
  <c r="BM71" i="65" s="1"/>
  <c r="BM37" i="65" s="1"/>
  <c r="BQ47" i="66"/>
  <c r="BQ49" i="66" s="1"/>
  <c r="BM117" i="65"/>
  <c r="BQ9" i="66" s="1"/>
  <c r="BQ24" i="66" s="1"/>
  <c r="BW37" i="65" l="1"/>
  <c r="BV37" i="65" s="1"/>
</calcChain>
</file>

<file path=xl/sharedStrings.xml><?xml version="1.0" encoding="utf-8"?>
<sst xmlns="http://schemas.openxmlformats.org/spreadsheetml/2006/main" count="2242" uniqueCount="737">
  <si>
    <t xml:space="preserve">Код видов расходов </t>
  </si>
  <si>
    <t xml:space="preserve">Источник финансового обеспечения </t>
  </si>
  <si>
    <t xml:space="preserve">1.1. Расчеты (обоснования) расходов на оплату груда </t>
  </si>
  <si>
    <t>N</t>
  </si>
  <si>
    <t>п/п</t>
  </si>
  <si>
    <t>Среднемесячный размер оплаты труда на одного работника, руб</t>
  </si>
  <si>
    <t>всего</t>
  </si>
  <si>
    <t>в том числе:</t>
  </si>
  <si>
    <t xml:space="preserve">Итого: </t>
  </si>
  <si>
    <t>x</t>
  </si>
  <si>
    <t>Должность, группа должностей</t>
  </si>
  <si>
    <t>Установленная численность, единиц</t>
  </si>
  <si>
    <t>по должностному окладу</t>
  </si>
  <si>
    <t>по выплатам компенсационного характера</t>
  </si>
  <si>
    <t>по выплатам стимулирующего характера</t>
  </si>
  <si>
    <t>Ежемесячная надбавка к должностному окладу, %</t>
  </si>
  <si>
    <t>Районный коэффициент</t>
  </si>
  <si>
    <t>N
п/п</t>
  </si>
  <si>
    <t>1. Расчеты (обоснования) выплат персоналу (строка 210)</t>
  </si>
  <si>
    <t xml:space="preserve">Приложение. Расчеты (обоснования) к плану финансово-хозяйственной деятельности 
государственного (муниципального) учреждения </t>
  </si>
  <si>
    <t>Наименование расходов</t>
  </si>
  <si>
    <t>Выплаты персоналу при направлении в служебные командировки в пределах территории Российской Федерации</t>
  </si>
  <si>
    <t>1.1.</t>
  </si>
  <si>
    <t>компенсация дополнительных расходов, связанных с проживанием вне места постоянного жительства (суточных)</t>
  </si>
  <si>
    <t>1.2.</t>
  </si>
  <si>
    <t>компенсация расходов по проезду в служебные командировки</t>
  </si>
  <si>
    <t>1.3.</t>
  </si>
  <si>
    <t>компенсация расходов по найму жилого помещения</t>
  </si>
  <si>
    <t>2.1.</t>
  </si>
  <si>
    <t>2.3.</t>
  </si>
  <si>
    <t>Количество дней</t>
  </si>
  <si>
    <t>Средний размер выплаты на одного работника в день, руб</t>
  </si>
  <si>
    <t>Количество работников, чел</t>
  </si>
  <si>
    <t>Сумма, руб (гр.3 х гр.4 х гр.5)</t>
  </si>
  <si>
    <t>Наименование государственного внебюджетного фонда</t>
  </si>
  <si>
    <t>Размер базы для начисления страховых взносов, руб</t>
  </si>
  <si>
    <t>Сумма взноса, руб</t>
  </si>
  <si>
    <t xml:space="preserve">Страховые взносы в Пенсионный фонд Российской Федерации, всего </t>
  </si>
  <si>
    <t>по ставке 22,0%</t>
  </si>
  <si>
    <t>по ставке 10,0%</t>
  </si>
  <si>
    <t xml:space="preserve">Страховые взносы в Фонд социального страхования Российской Федерации, всего </t>
  </si>
  <si>
    <t>обязательное социальное страхование на случай временной нетрудоспособности и в связи с материнством по ставке 2,9%</t>
  </si>
  <si>
    <t>обязательное социальное страхование от несчастных случаев на производстве и профессиональных заболеваний по ставке 0,2%</t>
  </si>
  <si>
    <t xml:space="preserve">Страховые взносы в Федеральный фонд обязательного медицинского страхования, всего (по ставке 5,1%) </t>
  </si>
  <si>
    <t>Наименование показателя</t>
  </si>
  <si>
    <t>Размер одной выплаты, руб</t>
  </si>
  <si>
    <t>Количество выплат в год</t>
  </si>
  <si>
    <t>Общая сумма выплат, руб (гр.3 х гр.4)</t>
  </si>
  <si>
    <t>2. Расчет (обоснование) расходов на социальные и иные выплаты населению</t>
  </si>
  <si>
    <t>Налоговая база, руб</t>
  </si>
  <si>
    <t>Ставка налога, %</t>
  </si>
  <si>
    <t>Сумма исчисленного налога, подлежащего уплате, руб (гр.3 х гр.4/100)</t>
  </si>
  <si>
    <t>Налог на имущество, всего</t>
  </si>
  <si>
    <t>в том числе по группам:</t>
  </si>
  <si>
    <t>недвижимое имущество</t>
  </si>
  <si>
    <t>из них:</t>
  </si>
  <si>
    <t>переданное в аренду</t>
  </si>
  <si>
    <t>движимое имущество</t>
  </si>
  <si>
    <t xml:space="preserve">3. Расчет (обоснование) расходов на уплату налогов, сборов и иных платежей </t>
  </si>
  <si>
    <t xml:space="preserve">3.1. Расчет (обоснование) расходов на оплату налога на имущество </t>
  </si>
  <si>
    <t>Земельный налог, всего</t>
  </si>
  <si>
    <t>в том числе по участкам:</t>
  </si>
  <si>
    <t>Транспортный налог</t>
  </si>
  <si>
    <t>в том числе по транспортным средствам:</t>
  </si>
  <si>
    <t>Абонентская плата за номер</t>
  </si>
  <si>
    <t>Оплата сотовой связи по тарифам</t>
  </si>
  <si>
    <t>Услуги телефонно-телеграфной, факсимильной, пейджинговой связи, радиосвязи</t>
  </si>
  <si>
    <t>Услуги фельдъегерской и специальной связи</t>
  </si>
  <si>
    <t>Услуги интернет-провайдеров</t>
  </si>
  <si>
    <t>Услуги электронной почты (электронный адрес)</t>
  </si>
  <si>
    <t>Количество номеров</t>
  </si>
  <si>
    <t>Количество платежей в год</t>
  </si>
  <si>
    <t>Стоимость за единицу, руб</t>
  </si>
  <si>
    <t xml:space="preserve">6. Расчет (обоснование) расходов на закупку товаров, работ, услуг </t>
  </si>
  <si>
    <t>6.1. Расчет (обоснование) расходов на оплату услуг связи</t>
  </si>
  <si>
    <t>Количество услуг перевозки</t>
  </si>
  <si>
    <t>Цена услуги перевозки, руб</t>
  </si>
  <si>
    <t>Сумма, руб (гр.3 х гр.4)</t>
  </si>
  <si>
    <t>Плата за перевозку (доставку) грузов (отправлений)</t>
  </si>
  <si>
    <t xml:space="preserve">6.2. Расчет (обоснование) расходов на оплату транспортных услуг </t>
  </si>
  <si>
    <t>Размер потребления ресурсов</t>
  </si>
  <si>
    <t>Тариф (с учетом НДС), руб</t>
  </si>
  <si>
    <t>Сумма, руб (гр.4 х гр.5 х гр.6)</t>
  </si>
  <si>
    <t xml:space="preserve">Электроснабжение, всего </t>
  </si>
  <si>
    <t>в том числе по объектам:</t>
  </si>
  <si>
    <t xml:space="preserve">Теплоснабжение </t>
  </si>
  <si>
    <t xml:space="preserve">Горячее водоснабжение, всего </t>
  </si>
  <si>
    <t xml:space="preserve">Водоотведение, всего </t>
  </si>
  <si>
    <t>6.3. Расчет (обоснование) расходов на оплату коммунальных услуг</t>
  </si>
  <si>
    <t>Объект</t>
  </si>
  <si>
    <t>Количество работ (услуг)</t>
  </si>
  <si>
    <t>Стоимость работ (услуг), руб</t>
  </si>
  <si>
    <t>Содержание объектов недвижимого имущества в чистоте</t>
  </si>
  <si>
    <t>уборка снега, мусора</t>
  </si>
  <si>
    <t>вывоз снега, мусора, твердых бытовых и промышленных отходов</t>
  </si>
  <si>
    <t>дезинфекция, дезинсекция, дератизация, газация</t>
  </si>
  <si>
    <t>санитарно-гигиеническое обслуживание, мойка и чистка помещений, окон, натирка полов</t>
  </si>
  <si>
    <t>Содержание объектов движимого имущества в чистоте</t>
  </si>
  <si>
    <t>мойка и чистка (химчистка) имущества (транспорта и т.д.)</t>
  </si>
  <si>
    <t>прачечные услуги</t>
  </si>
  <si>
    <t>Ремонт (текущий и капитальный) имущества</t>
  </si>
  <si>
    <t>устранение неисправностей (восстановление работоспособности) объектов имущества</t>
  </si>
  <si>
    <t>поддержание технико-экономических и эксплуатационных показателей объектов имущества</t>
  </si>
  <si>
    <t>Противопожарные мероприятия, связанные с содержанием имущества</t>
  </si>
  <si>
    <t xml:space="preserve">6.5. Расчет (обоснование) расходов на оплату работ, услуг по содержанию имущества </t>
  </si>
  <si>
    <t>Количество договоров</t>
  </si>
  <si>
    <t>Стоимость услуги, руб</t>
  </si>
  <si>
    <t>Оплата услуг на страхование гражданской ответственности владельцев транспортных средств</t>
  </si>
  <si>
    <t>Оплата услуг вневедомственной, пожарной охраны, всего</t>
  </si>
  <si>
    <t>приобретение (обновление) программного обеспечения</t>
  </si>
  <si>
    <t xml:space="preserve">6.6. Расчет (обоснование) расходов на оплату прочих работ, услуг </t>
  </si>
  <si>
    <t>Количество</t>
  </si>
  <si>
    <t>Средняя стоимость, руб</t>
  </si>
  <si>
    <t>Сумма, руб (гр.2 х гр.3)</t>
  </si>
  <si>
    <t>Приобретение основных средств</t>
  </si>
  <si>
    <t>в том числе по группам объектов:</t>
  </si>
  <si>
    <t>4. Расчет (обоснование) расходов на безвозмездные перечисления организациям</t>
  </si>
  <si>
    <t>Выплата стипендий учащимся, студентам, аспирантам, ученым</t>
  </si>
  <si>
    <t>5. Расчет (обоснование) прочих расходов (кроме расходов на закупку товаров, работ, услуг)</t>
  </si>
  <si>
    <t>Год</t>
  </si>
  <si>
    <t>начала</t>
  </si>
  <si>
    <t>закупки</t>
  </si>
  <si>
    <t>КОДЫ</t>
  </si>
  <si>
    <t>Дата</t>
  </si>
  <si>
    <t>Администрация городского округа Певек</t>
  </si>
  <si>
    <t>Всего</t>
  </si>
  <si>
    <t>Субсидия на выполнение муниципального задания</t>
  </si>
  <si>
    <t>Субсидия на содержание имущества</t>
  </si>
  <si>
    <t>Субсидии на иные цели</t>
  </si>
  <si>
    <t>Поступления от оказания услуг (выполнения работ) на платной основе и иной приносящей доход деятельности</t>
  </si>
  <si>
    <t>х</t>
  </si>
  <si>
    <t>180</t>
  </si>
  <si>
    <t>111</t>
  </si>
  <si>
    <t>112</t>
  </si>
  <si>
    <t>119</t>
  </si>
  <si>
    <t>налог на имущество организаций и земельный налог</t>
  </si>
  <si>
    <t>851</t>
  </si>
  <si>
    <t>852</t>
  </si>
  <si>
    <t>853</t>
  </si>
  <si>
    <t>244</t>
  </si>
  <si>
    <t>Поступление финансовых активов, всего:</t>
  </si>
  <si>
    <t>из них: увеличение остатков средств</t>
  </si>
  <si>
    <t>1.2. Расчеты (обоснования) выплат персоналу при направлении в служебные командировки (строка 212)</t>
  </si>
  <si>
    <t>1.2. Расчеты (обоснования) выплат персоналу, связанных с условиями трудового договора (строка 212)</t>
  </si>
  <si>
    <t>1.4. Расчеты (обоснования) страховых взносов на обязательное страхование в Пенсионный фонд Российской Федерации, в Фонд социального страхования Российской Федерации, в Федеральный фонд обязательного медицинского страхования (строка 213)</t>
  </si>
  <si>
    <t>Не заполнять</t>
  </si>
  <si>
    <t>6.7. Расчет (обоснование) расходов на приобретение основных средств, материальных запасов</t>
  </si>
  <si>
    <t>Приобретение материальных запасов</t>
  </si>
  <si>
    <t>1.1</t>
  </si>
  <si>
    <t>2.1</t>
  </si>
  <si>
    <t>2.2</t>
  </si>
  <si>
    <t>2.3</t>
  </si>
  <si>
    <t>2.4</t>
  </si>
  <si>
    <t>2.5</t>
  </si>
  <si>
    <t>2.6</t>
  </si>
  <si>
    <t>2.7</t>
  </si>
  <si>
    <t>2.8</t>
  </si>
  <si>
    <t>2.9</t>
  </si>
  <si>
    <t>1.2</t>
  </si>
  <si>
    <t>1.3</t>
  </si>
  <si>
    <t>1.4</t>
  </si>
  <si>
    <t>1.5</t>
  </si>
  <si>
    <t>1.6</t>
  </si>
  <si>
    <t>1.7</t>
  </si>
  <si>
    <t>Машины и оборудование</t>
  </si>
  <si>
    <t>Мебель</t>
  </si>
  <si>
    <t>Производственный и хозяйственный инвентарь</t>
  </si>
  <si>
    <t>Бытовые приборы</t>
  </si>
  <si>
    <t>Лекарственные средства</t>
  </si>
  <si>
    <t>Горюче-смазочные материалы</t>
  </si>
  <si>
    <t>Строительные материалы</t>
  </si>
  <si>
    <t>Мягкий инвентарь</t>
  </si>
  <si>
    <t>Специальная одежда и обувь</t>
  </si>
  <si>
    <t>Запасные части</t>
  </si>
  <si>
    <t>Хозяйственные товары</t>
  </si>
  <si>
    <t>Канцелярские принадлежности</t>
  </si>
  <si>
    <t>Приносящая доход деятельность</t>
  </si>
  <si>
    <t>Компенсация расходов по оплате стоимости проезда и провоза багажа к месту нахождения учебного заведения и обратно</t>
  </si>
  <si>
    <t>Компенсация расходов по оплате стоимости проезда и провоза багажа к месту использования отпуска и обратно, месту нахождения учебного заведения и обратно</t>
  </si>
  <si>
    <t>Оказание мер социальной поддержки по оплате жилья и коммунальных услуг работникам (специалистам) бюджетной сферы, работающих и проживающих в сельской местности</t>
  </si>
  <si>
    <t>планового</t>
  </si>
  <si>
    <t>периода</t>
  </si>
  <si>
    <t>Сумма, руб.</t>
  </si>
  <si>
    <t>3.1. Расчет (обоснование) расходов на оплату налога на имущество и земельного налога</t>
  </si>
  <si>
    <t>3.3. Расчет (обоснование) расходов на оплату транспортного налога</t>
  </si>
  <si>
    <t>автомобиль грузовой, ЗИЛ 130, 150 л.с.</t>
  </si>
  <si>
    <t>Повременная оплата междугородных, международных и местных телефонных соединений (мин.)</t>
  </si>
  <si>
    <t>Пересылка почтовой корреспонденции</t>
  </si>
  <si>
    <t>2</t>
  </si>
  <si>
    <t>3</t>
  </si>
  <si>
    <t>3.1</t>
  </si>
  <si>
    <t>3.2</t>
  </si>
  <si>
    <t>3.3</t>
  </si>
  <si>
    <t>3.4</t>
  </si>
  <si>
    <t>3.5</t>
  </si>
  <si>
    <t>3.6</t>
  </si>
  <si>
    <t>4</t>
  </si>
  <si>
    <t>4.1</t>
  </si>
  <si>
    <t>4.2</t>
  </si>
  <si>
    <t>4.3</t>
  </si>
  <si>
    <t>4.4</t>
  </si>
  <si>
    <t>4.5</t>
  </si>
  <si>
    <t>4.6</t>
  </si>
  <si>
    <t>Нежилое здание по адресу: ул. Ленина, д. 8</t>
  </si>
  <si>
    <t xml:space="preserve">Холодное водоснабжение, всего </t>
  </si>
  <si>
    <t>5</t>
  </si>
  <si>
    <t>5.1</t>
  </si>
  <si>
    <t>5.2</t>
  </si>
  <si>
    <t>5.3</t>
  </si>
  <si>
    <t>5.4</t>
  </si>
  <si>
    <t>5.5</t>
  </si>
  <si>
    <t>5.6</t>
  </si>
  <si>
    <t>Территория, 
прилегающая к 
зданию по адресу: 
ул. Ленина, д. 8</t>
  </si>
  <si>
    <t>Нежилое здание 
по адресу: ул. 
Ленина, д. 8</t>
  </si>
  <si>
    <t>Помещения 
площадью 800 кв. 
м в нежилом 
здании по адресу: 
ул. Ленина, д. 8</t>
  </si>
  <si>
    <t>Автомобиль грузовой ЗИЛ 130, государственный номер А495ОН50</t>
  </si>
  <si>
    <t>Оплата услуг медицинских организаций</t>
  </si>
  <si>
    <t>проведение медосмотров</t>
  </si>
  <si>
    <t>исследования</t>
  </si>
  <si>
    <t>Оплата подписки на периодически издания</t>
  </si>
  <si>
    <t>на второе полугодие текущего года</t>
  </si>
  <si>
    <t>на первое полугодие следующего года</t>
  </si>
  <si>
    <t>6</t>
  </si>
  <si>
    <t>Оплата прочих работ, услуг</t>
  </si>
  <si>
    <t>6.1</t>
  </si>
  <si>
    <t>6.2</t>
  </si>
  <si>
    <t>6.3</t>
  </si>
  <si>
    <t>6.4</t>
  </si>
  <si>
    <t>6.5</t>
  </si>
  <si>
    <t>6.6</t>
  </si>
  <si>
    <t>6.7</t>
  </si>
  <si>
    <t>6.8</t>
  </si>
  <si>
    <t>6.9</t>
  </si>
  <si>
    <t>6.10</t>
  </si>
  <si>
    <t>6.11</t>
  </si>
  <si>
    <t>6.12</t>
  </si>
  <si>
    <t>Оплата информационно-вычислительных, информационно-правовых услуг</t>
  </si>
  <si>
    <t>6.8. Расчет (обоснование) расходов на оплату прочих расходов</t>
  </si>
  <si>
    <t>Проведение мероприятий</t>
  </si>
  <si>
    <t>приобретение наградной и сувенирной продукции</t>
  </si>
  <si>
    <t>Средняя стоимость, руб.</t>
  </si>
  <si>
    <t>Всего, руб (гр.3 х гр.4)</t>
  </si>
  <si>
    <t>приобретение расходных материалов</t>
  </si>
  <si>
    <t>Прочие расходы</t>
  </si>
  <si>
    <t>Госпошлина</t>
  </si>
  <si>
    <t>Налоговая база</t>
  </si>
  <si>
    <t>лицензия</t>
  </si>
  <si>
    <t>внесение изменений в учредительные документы</t>
  </si>
  <si>
    <t>выплата суточных спортсменам</t>
  </si>
  <si>
    <t>Субсидия на иные цели</t>
  </si>
  <si>
    <t>2.10</t>
  </si>
  <si>
    <t>Продукты питания (чел.)</t>
  </si>
  <si>
    <t>2.11</t>
  </si>
  <si>
    <t>Гранты</t>
  </si>
  <si>
    <t>Гранты победителям конкурсов</t>
  </si>
  <si>
    <t>Фонд оплаты труда в год, руб (гр.3 х гр.4 х (гр.8/ 100 + гр.9) х 12)</t>
  </si>
  <si>
    <t>Безвозмездные поступления</t>
  </si>
  <si>
    <t>Заведующий</t>
  </si>
  <si>
    <t>Зам.зав. по УВР</t>
  </si>
  <si>
    <t>Воспитатель ДС</t>
  </si>
  <si>
    <t>педагог-психолог</t>
  </si>
  <si>
    <t>педагог допобраз</t>
  </si>
  <si>
    <t>руководитель физвоспитания</t>
  </si>
  <si>
    <t>учитель-логопед</t>
  </si>
  <si>
    <t>музык.руковод.</t>
  </si>
  <si>
    <t>младший воспит.</t>
  </si>
  <si>
    <t>документовед</t>
  </si>
  <si>
    <t>оператор стир. машин</t>
  </si>
  <si>
    <t>сторож-вахтер</t>
  </si>
  <si>
    <t>кухоный рабочий</t>
  </si>
  <si>
    <t>повар</t>
  </si>
  <si>
    <t>уборщик служебных помещений</t>
  </si>
  <si>
    <t>инженер 1кат.</t>
  </si>
  <si>
    <t>инженер -электроник.</t>
  </si>
  <si>
    <t>Заведующий складом</t>
  </si>
  <si>
    <t>Заведующий хозяйством</t>
  </si>
  <si>
    <t>Рабочий по КО и РЗ</t>
  </si>
  <si>
    <t>в с. Рыткучи, кадастровый номер 87:02:040001:354</t>
  </si>
  <si>
    <t>Нежилое здание по адресу: ул. Озерная, д. 8</t>
  </si>
  <si>
    <t>Территория, 
прилегающая к 
зданию по адресу: 
ул. Озерная, д. 8</t>
  </si>
  <si>
    <t>Нежилое здание 
по адресу: ул. 
Озерная, д. 8</t>
  </si>
  <si>
    <t>Помещения 
площадью 800 кв. 
м в нежилом 
здании по адресу: 
ул. Озерная д. 8</t>
  </si>
  <si>
    <t>Помещения 
площадью 963 кв. 
м в нежилом 
здании по адресу: 
ул. Озерная, д. 8</t>
  </si>
  <si>
    <t>Нежилое здание по адресу: ул. Озерная д. 8</t>
  </si>
  <si>
    <t>Помещения 
площадью 963,6 кв. 
м в нежилом 
здании по адресу: 
ул. Озерная, д. 8</t>
  </si>
  <si>
    <t>Территория, 
прилегающая к 
зданию по адресу: 
ул. Озерная д. 8</t>
  </si>
  <si>
    <t>Помещения 
площадью 800 кв. 
м в нежилом 
здании по адресу: 
ул. Озерная, д. 8</t>
  </si>
  <si>
    <t>в с.Рыткучи,ул. Озерная 8, кадастровый номер 87:02:040001:354</t>
  </si>
  <si>
    <t>Учебные пособия</t>
  </si>
  <si>
    <t xml:space="preserve">Игрушки, учебные пособия, развивающие игры </t>
  </si>
  <si>
    <t>Помещение 
здания по адресу: 
ул. Озерная, д. 8</t>
  </si>
  <si>
    <t>социальный педагог</t>
  </si>
  <si>
    <t>Индексация, 18%</t>
  </si>
  <si>
    <t>3.3. Расчет (обоснование) расходов на оплату иных платежей</t>
  </si>
  <si>
    <t>поддержание технико-экономических и эксплуатационных показателей объектов имущества (ремонт светильников)</t>
  </si>
  <si>
    <t>оказание услуг по сбору, транспортированию и захоронению ТКО</t>
  </si>
  <si>
    <t>Субсидия муниципальным бюджетным дошкольным учреждениям на выплату работникам компенсации расходов, связанных с переездом</t>
  </si>
  <si>
    <t xml:space="preserve">по выплатам компенсационного характера </t>
  </si>
  <si>
    <t>Оплата услуг медицинских организаций (КОСГУ 226)</t>
  </si>
  <si>
    <t>Оплата подписки на периодически издания (КОСГУ 226)</t>
  </si>
  <si>
    <t>Продукты питания (чел.) (КОСГУ 342)</t>
  </si>
  <si>
    <t>Лекарственные средства (КОСГУ 341)</t>
  </si>
  <si>
    <t>Мягкий инвентарь (КОСГУ 345)</t>
  </si>
  <si>
    <t>Хозяйственные товары (КОСГУ 346)</t>
  </si>
  <si>
    <t>штрафы, пени (КОСГУ 292)</t>
  </si>
  <si>
    <t>поддержка сайта (КОСГУ 226)</t>
  </si>
  <si>
    <t>Оплата услуг медицинских организаций (КОСГУ226)</t>
  </si>
  <si>
    <t>Пособия за первые три дня временной нетрудоспособности за счет средств работодателя, в случае заболевания работника или полученной им травмы (за исключением несчастных случаев на производстве и профессиональных заболеваний)</t>
  </si>
  <si>
    <t>130</t>
  </si>
  <si>
    <t>Оплата информационно-вычислительных, информационно-правовых услуг (КОСГУ 226)</t>
  </si>
  <si>
    <t>Наградная продукция</t>
  </si>
  <si>
    <t>150</t>
  </si>
  <si>
    <t>спортивный инвентарь</t>
  </si>
  <si>
    <t>2.</t>
  </si>
  <si>
    <t>Подъемное пособие</t>
  </si>
  <si>
    <t>СОУТ</t>
  </si>
  <si>
    <t>Замер электрического сопротивления</t>
  </si>
  <si>
    <t>Приобретение (обновление) программного обеспечения</t>
  </si>
  <si>
    <t>Приложение</t>
  </si>
  <si>
    <t>к Требованиям к составлению и утверждению плана финансово-хозяйственной</t>
  </si>
  <si>
    <t>деятельности государственного (муниципального) учреждения,</t>
  </si>
  <si>
    <t>утв. приказом Министерства финансов Российской Федерации</t>
  </si>
  <si>
    <t>от 31 августа 2018 г. № 186н</t>
  </si>
  <si>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</si>
  <si>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</si>
  <si>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</si>
  <si>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</si>
  <si>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</si>
  <si>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         31             »</t>
  </si>
  <si>
    <t>декабря</t>
  </si>
  <si>
    <t>2019  г.</t>
  </si>
  <si>
    <t>на 2020 г</t>
  </si>
  <si>
    <t>от «</t>
  </si>
  <si>
    <t>31</t>
  </si>
  <si>
    <t>»</t>
  </si>
  <si>
    <t>19</t>
  </si>
  <si>
    <r>
      <t xml:space="preserve"> г.</t>
    </r>
    <r>
      <rPr>
        <vertAlign val="superscript"/>
        <sz val="10"/>
        <rFont val="Times New Roman"/>
        <family val="1"/>
        <charset val="204"/>
      </rPr>
      <t>2</t>
    </r>
  </si>
  <si>
    <t>31.12.2019</t>
  </si>
  <si>
    <t>Орган, осуществляющий</t>
  </si>
  <si>
    <t>по Сводному реестру</t>
  </si>
  <si>
    <t>функции и полномочия учредителя</t>
  </si>
  <si>
    <t>глава по БК</t>
  </si>
  <si>
    <t>803</t>
  </si>
  <si>
    <t>ИНН</t>
  </si>
  <si>
    <t>Учреждение</t>
  </si>
  <si>
    <t>КПП</t>
  </si>
  <si>
    <t>870601001</t>
  </si>
  <si>
    <t>Единица измерения: руб.</t>
  </si>
  <si>
    <t>по ОКЕИ</t>
  </si>
  <si>
    <t>383</t>
  </si>
  <si>
    <t>Раздел 1. Поступления и выплаты</t>
  </si>
  <si>
    <t>Код</t>
  </si>
  <si>
    <t>Код по</t>
  </si>
  <si>
    <t>Аналити-</t>
  </si>
  <si>
    <t>Сумма</t>
  </si>
  <si>
    <t>строки</t>
  </si>
  <si>
    <t>бюджетной</t>
  </si>
  <si>
    <t>ческий</t>
  </si>
  <si>
    <t>класси-</t>
  </si>
  <si>
    <r>
      <t>код</t>
    </r>
    <r>
      <rPr>
        <vertAlign val="superscript"/>
        <sz val="9"/>
        <rFont val="Times New Roman"/>
        <family val="1"/>
        <charset val="204"/>
      </rPr>
      <t>4</t>
    </r>
  </si>
  <si>
    <t>Субсидия на финансовое обеспечение выполнения государственного(муниципального) задания</t>
  </si>
  <si>
    <t>фикации</t>
  </si>
  <si>
    <t xml:space="preserve">Всего </t>
  </si>
  <si>
    <t>Субсидии на финансовое обеспечение выполнения муниципального задания</t>
  </si>
  <si>
    <t>Субсидии на финансовое обеспечение выполнения государственного(муниципального) задания Субсидия на содержан (в части содержания имущества</t>
  </si>
  <si>
    <t>Прочие поступления</t>
  </si>
  <si>
    <t>Российской</t>
  </si>
  <si>
    <r>
      <t>Федерации</t>
    </r>
    <r>
      <rPr>
        <vertAlign val="superscript"/>
        <sz val="9"/>
        <rFont val="Times New Roman"/>
        <family val="1"/>
        <charset val="204"/>
      </rPr>
      <t>3</t>
    </r>
  </si>
  <si>
    <r>
      <t>Остаток средств на начало текущего финансового года</t>
    </r>
    <r>
      <rPr>
        <vertAlign val="superscript"/>
        <sz val="10"/>
        <rFont val="Times New Roman"/>
        <family val="1"/>
        <charset val="204"/>
      </rPr>
      <t>5</t>
    </r>
  </si>
  <si>
    <t>0001</t>
  </si>
  <si>
    <r>
      <t>Остаток средств на конец текущего финансового года</t>
    </r>
    <r>
      <rPr>
        <vertAlign val="superscript"/>
        <sz val="10"/>
        <rFont val="Times New Roman"/>
        <family val="1"/>
        <charset val="204"/>
      </rPr>
      <t>5</t>
    </r>
  </si>
  <si>
    <t>0002</t>
  </si>
  <si>
    <t>Доходы, всего:</t>
  </si>
  <si>
    <t>1000</t>
  </si>
  <si>
    <t>1100</t>
  </si>
  <si>
    <t>120</t>
  </si>
  <si>
    <t>доходы от собственности, всего</t>
  </si>
  <si>
    <t>1110</t>
  </si>
  <si>
    <t>доходы от оказания услуг, работ, компенсации затрат учреждений, всего</t>
  </si>
  <si>
    <t>1200</t>
  </si>
  <si>
    <t>1210</t>
  </si>
  <si>
    <t>131</t>
  </si>
  <si>
    <t>субсидии на финансовое обеспечение выполнения государственного</t>
  </si>
  <si>
    <t>(муниципального) задания за счет средств бюджета публично-правового</t>
  </si>
  <si>
    <t>образования, создавшего учреждение</t>
  </si>
  <si>
    <t>субсидии на финансовое обеспечение выполнения государственного задания</t>
  </si>
  <si>
    <t>1220</t>
  </si>
  <si>
    <t>за счет средств бюджета Федерального фонда обязательного медицинского</t>
  </si>
  <si>
    <t>страхования</t>
  </si>
  <si>
    <t>доходы от штрафов, пеней, иных сумм принудительного изъятия, всего</t>
  </si>
  <si>
    <t>1300</t>
  </si>
  <si>
    <t>140</t>
  </si>
  <si>
    <t>1310</t>
  </si>
  <si>
    <t>безвозмездные денежные поступления, всего</t>
  </si>
  <si>
    <t>1400</t>
  </si>
  <si>
    <t>прочие доходы, всего</t>
  </si>
  <si>
    <t>1500</t>
  </si>
  <si>
    <t>1510</t>
  </si>
  <si>
    <t>субсидии на осуществление капитальных вложений</t>
  </si>
  <si>
    <t>1520</t>
  </si>
  <si>
    <t>доходы от операций с активами, всего</t>
  </si>
  <si>
    <t>1900</t>
  </si>
  <si>
    <r>
      <t>прочие поступления, всего</t>
    </r>
    <r>
      <rPr>
        <vertAlign val="superscript"/>
        <sz val="10"/>
        <rFont val="Times New Roman"/>
        <family val="1"/>
        <charset val="204"/>
      </rPr>
      <t>6</t>
    </r>
  </si>
  <si>
    <t>1980</t>
  </si>
  <si>
    <t>1981</t>
  </si>
  <si>
    <t>510</t>
  </si>
  <si>
    <t>увеличение остатков денежных средств за счет возврата дебиторской</t>
  </si>
  <si>
    <t>задолженности прошлых лет</t>
  </si>
  <si>
    <t>Расходы, всего:</t>
  </si>
  <si>
    <t>2000</t>
  </si>
  <si>
    <t>200</t>
  </si>
  <si>
    <t>2100</t>
  </si>
  <si>
    <t>на выплаты персоналу, всего</t>
  </si>
  <si>
    <t>2110</t>
  </si>
  <si>
    <t>211</t>
  </si>
  <si>
    <t>оплата труда</t>
  </si>
  <si>
    <t>2111</t>
  </si>
  <si>
    <t>266</t>
  </si>
  <si>
    <t>прочие выплаты персоналу, в том числе компенсационного характера связанных с проживанием вне места постоянного жительства (суточных)</t>
  </si>
  <si>
    <t>2120</t>
  </si>
  <si>
    <t>212</t>
  </si>
  <si>
    <t>Компенсация расходов по оплате стоимости проезда и провоза багажа к месту использования отпуска и обратно</t>
  </si>
  <si>
    <t>2121</t>
  </si>
  <si>
    <t>214</t>
  </si>
  <si>
    <t>Компенсация расходов по оплате стоимости проезда и провоза багажа к месту месту нахождения учебного заведения и обратно</t>
  </si>
  <si>
    <t>2122</t>
  </si>
  <si>
    <t>222</t>
  </si>
  <si>
    <t>компенсация расходов по проезду в служебные командировки, проживание в командировке, возмещение за прохождение медосмотра</t>
  </si>
  <si>
    <t>226</t>
  </si>
  <si>
    <t>2130</t>
  </si>
  <si>
    <t>113</t>
  </si>
  <si>
    <t>2140</t>
  </si>
  <si>
    <t>Х</t>
  </si>
  <si>
    <t>2141</t>
  </si>
  <si>
    <t>213</t>
  </si>
  <si>
    <t>на выплаты по оплате труда</t>
  </si>
  <si>
    <t>на иные выплаты работникам</t>
  </si>
  <si>
    <t>2142</t>
  </si>
  <si>
    <t>300</t>
  </si>
  <si>
    <t>340</t>
  </si>
  <si>
    <t>на премирование физических лиц за достижения в области культуры,</t>
  </si>
  <si>
    <t>2230</t>
  </si>
  <si>
    <t>350</t>
  </si>
  <si>
    <t>296</t>
  </si>
  <si>
    <t>искусства, образования, науки и техники, а также на предоставление грантов</t>
  </si>
  <si>
    <t>с целью поддержки проектов в области науки, культуры и искусства</t>
  </si>
  <si>
    <t>социальное обеспечение детей-сирот и детей, оставшихся без попечения</t>
  </si>
  <si>
    <t>2240</t>
  </si>
  <si>
    <t>360</t>
  </si>
  <si>
    <t>родителей</t>
  </si>
  <si>
    <t>уплата налогов, сборов и иных платежей, всего</t>
  </si>
  <si>
    <t>2300</t>
  </si>
  <si>
    <t>850</t>
  </si>
  <si>
    <t>290</t>
  </si>
  <si>
    <t>из них: налог на имущество организаций и земельный налог</t>
  </si>
  <si>
    <t>2310</t>
  </si>
  <si>
    <t>291</t>
  </si>
  <si>
    <t>иные налоги (включаемые в состав расходов) в бюджеты бюджетной системы</t>
  </si>
  <si>
    <t>2320</t>
  </si>
  <si>
    <t>Российской Федерации, а также государственная пошлина</t>
  </si>
  <si>
    <t>уплата штрафов (в том числе административных), пеней, иных платежей</t>
  </si>
  <si>
    <t>2330</t>
  </si>
  <si>
    <t>безвозмездные перечисления организациям и физическим лицам, всего</t>
  </si>
  <si>
    <t>2400</t>
  </si>
  <si>
    <t>2410</t>
  </si>
  <si>
    <t>гранты, предоставляемые другим организациям и физическим лицам</t>
  </si>
  <si>
    <t>взносы в международные организации</t>
  </si>
  <si>
    <t>2420</t>
  </si>
  <si>
    <t>платежи в целях обеспечения реализации соглашений с правительствами</t>
  </si>
  <si>
    <t>2430</t>
  </si>
  <si>
    <t>иностранных государств и международными организациями</t>
  </si>
  <si>
    <t>прочие выплаты (кроме выплат на закупку товаров, работ, услуг)</t>
  </si>
  <si>
    <t>2500</t>
  </si>
  <si>
    <t>исполнение судебных актов Российской Федерации и мировых соглашений</t>
  </si>
  <si>
    <t>2520</t>
  </si>
  <si>
    <t>по возмещению вреда, причиненного в результате деятельности учреждения</t>
  </si>
  <si>
    <t>2331</t>
  </si>
  <si>
    <t>2332</t>
  </si>
  <si>
    <t>иные налоги (включаемые в состав расходов) в бюджеты бюджетной системы Российской Федерации, а также государственная пошлина</t>
  </si>
  <si>
    <t>2333</t>
  </si>
  <si>
    <t>2334</t>
  </si>
  <si>
    <t>Штрафы, пени за несвоевременную уплату налогов, сборов и страховых взносов</t>
  </si>
  <si>
    <t>2335</t>
  </si>
  <si>
    <t>292</t>
  </si>
  <si>
    <t>Административные штрафы по закупкам, уплачиваемые в бюджет юрлицом согласно КоАП РФ</t>
  </si>
  <si>
    <t>2336</t>
  </si>
  <si>
    <t>293</t>
  </si>
  <si>
    <t>Административные штрафы иные, уплачиваемые в бюджет юрлицом согласно КоАП РФ, в бюджет ПФР за несвоевременное представление формы СЗВ-М</t>
  </si>
  <si>
    <t>2337</t>
  </si>
  <si>
    <t>295</t>
  </si>
  <si>
    <t>2338</t>
  </si>
  <si>
    <r>
      <t>расходы на закупку товаров, работ, услуг, всего</t>
    </r>
    <r>
      <rPr>
        <vertAlign val="superscript"/>
        <sz val="10"/>
        <rFont val="Times New Roman"/>
        <family val="1"/>
        <charset val="204"/>
      </rPr>
      <t>7</t>
    </r>
  </si>
  <si>
    <t>2600</t>
  </si>
  <si>
    <t>закупку научно-исследовательских и опытно-конструкторских работ</t>
  </si>
  <si>
    <t>закупку товаров, работ, услуг в сфере информационно-коммуникационных</t>
  </si>
  <si>
    <t>2620</t>
  </si>
  <si>
    <t>242</t>
  </si>
  <si>
    <t>технологий</t>
  </si>
  <si>
    <t>закупку товаров, работ, услуг в целях капитального ремонта государственного</t>
  </si>
  <si>
    <t>2630</t>
  </si>
  <si>
    <t>243</t>
  </si>
  <si>
    <t>(муниципального) имущества</t>
  </si>
  <si>
    <t>прочую закупку товаров, работ и услуг, всего</t>
  </si>
  <si>
    <t>2640</t>
  </si>
  <si>
    <t>2641</t>
  </si>
  <si>
    <t xml:space="preserve"> услуги связи</t>
  </si>
  <si>
    <t>2642</t>
  </si>
  <si>
    <t>221</t>
  </si>
  <si>
    <t>транспортные услуги</t>
  </si>
  <si>
    <t>2643</t>
  </si>
  <si>
    <t>коммунальные услуги</t>
  </si>
  <si>
    <t>2644</t>
  </si>
  <si>
    <t>223</t>
  </si>
  <si>
    <t xml:space="preserve"> работы, услуги по содержанию имущества</t>
  </si>
  <si>
    <t>2645</t>
  </si>
  <si>
    <t>225</t>
  </si>
  <si>
    <t xml:space="preserve">   прочие работы, услуги</t>
  </si>
  <si>
    <t>2646</t>
  </si>
  <si>
    <t>страхование</t>
  </si>
  <si>
    <t>2647</t>
  </si>
  <si>
    <t>227</t>
  </si>
  <si>
    <t>245</t>
  </si>
  <si>
    <t xml:space="preserve">  коммунальные услуги</t>
  </si>
  <si>
    <t>246</t>
  </si>
  <si>
    <t>247</t>
  </si>
  <si>
    <t>248</t>
  </si>
  <si>
    <t>249</t>
  </si>
  <si>
    <t>310</t>
  </si>
  <si>
    <t>увеличение стоимости прочих материальных запасов, из них:</t>
  </si>
  <si>
    <t>2650</t>
  </si>
  <si>
    <t>341</t>
  </si>
  <si>
    <t>Продукты питания</t>
  </si>
  <si>
    <t>342</t>
  </si>
  <si>
    <t>ГСМ</t>
  </si>
  <si>
    <t>343</t>
  </si>
  <si>
    <t>344</t>
  </si>
  <si>
    <t xml:space="preserve">Мягкий инвентарь </t>
  </si>
  <si>
    <t>345</t>
  </si>
  <si>
    <t>346</t>
  </si>
  <si>
    <t>Приобретение материальных запасов однократного применения Призы</t>
  </si>
  <si>
    <t>349</t>
  </si>
  <si>
    <t>капитальные вложения в объекты государственной (муниципальной)</t>
  </si>
  <si>
    <t>400</t>
  </si>
  <si>
    <t>собственности, всего</t>
  </si>
  <si>
    <t>406</t>
  </si>
  <si>
    <t>приобретение объектов недвижимого имущества государственными</t>
  </si>
  <si>
    <t>(муниципальными) учреждениями</t>
  </si>
  <si>
    <t>строительство (реконструкция) объектов недвижимого имущества</t>
  </si>
  <si>
    <t>407</t>
  </si>
  <si>
    <t>государственными (муниципальными) учреждениями</t>
  </si>
  <si>
    <r>
      <t>Выплаты, уменьшающие доход, всего</t>
    </r>
    <r>
      <rPr>
        <b/>
        <vertAlign val="superscript"/>
        <sz val="10"/>
        <rFont val="Times New Roman"/>
        <family val="1"/>
        <charset val="204"/>
      </rPr>
      <t>8</t>
    </r>
  </si>
  <si>
    <t>3000</t>
  </si>
  <si>
    <t>100</t>
  </si>
  <si>
    <t>3010</t>
  </si>
  <si>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</si>
  <si>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</si>
  <si>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t>3020</t>
  </si>
  <si>
    <r>
      <t>прочие налоги, уменьшающие доход</t>
    </r>
    <r>
      <rPr>
        <vertAlign val="superscript"/>
        <sz val="10"/>
        <rFont val="Times New Roman"/>
        <family val="1"/>
        <charset val="204"/>
      </rPr>
      <t>8</t>
    </r>
  </si>
  <si>
    <t>3030</t>
  </si>
  <si>
    <r>
      <t>Прочие выплаты, всего</t>
    </r>
    <r>
      <rPr>
        <b/>
        <vertAlign val="superscript"/>
        <sz val="10"/>
        <rFont val="Times New Roman"/>
        <family val="1"/>
        <charset val="204"/>
      </rPr>
      <t>9</t>
    </r>
  </si>
  <si>
    <t>4000</t>
  </si>
  <si>
    <t>4010</t>
  </si>
  <si>
    <t>610</t>
  </si>
  <si>
    <t>возврат в бюджет средств субсидии</t>
  </si>
  <si>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</si>
  <si>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</si>
  <si>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3</t>
    </r>
    <r>
      <rPr>
        <sz val="8"/>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</si>
  <si>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</si>
  <si>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</si>
  <si>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2000—2652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</si>
  <si>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</si>
  <si>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</si>
  <si>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</si>
  <si>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</si>
  <si>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</si>
  <si>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t>7</t>
    </r>
    <r>
      <rPr>
        <sz val="8"/>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</si>
  <si>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</si>
  <si>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</si>
  <si>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Раздел 2. Сведения по выплатам на закупки товаров, работ, услуг</t>
    </r>
    <r>
      <rPr>
        <b/>
        <vertAlign val="superscript"/>
        <sz val="10"/>
        <rFont val="Times New Roman"/>
        <family val="1"/>
        <charset val="204"/>
      </rPr>
      <t>10</t>
    </r>
  </si>
  <si>
    <t>№</t>
  </si>
  <si>
    <t>Коды</t>
  </si>
  <si>
    <t xml:space="preserve">Сумма </t>
  </si>
  <si>
    <t>строк</t>
  </si>
  <si>
    <t>за пре-</t>
  </si>
  <si>
    <t>делами</t>
  </si>
  <si>
    <t>1</t>
  </si>
  <si>
    <r>
      <t>Выплаты на закупку товаров, работ, услуг, всего</t>
    </r>
    <r>
      <rPr>
        <b/>
        <vertAlign val="superscript"/>
        <sz val="10"/>
        <rFont val="Times New Roman"/>
        <family val="1"/>
        <charset val="204"/>
      </rPr>
      <t>11</t>
    </r>
  </si>
  <si>
    <t>26000</t>
  </si>
  <si>
    <t>26100</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</si>
  <si>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</si>
  <si>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</si>
  <si>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</si>
  <si>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</si>
  <si>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</si>
  <si>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</si>
  <si>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</si>
  <si>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r>
      <t>2011, № 30, ст. 4571; 2018, № 32, ст. 5135) (далее — Федеральный закон № 223-ФЗ)</t>
    </r>
    <r>
      <rPr>
        <vertAlign val="superscript"/>
        <sz val="10"/>
        <rFont val="Times New Roman"/>
        <family val="1"/>
        <charset val="204"/>
      </rPr>
      <t>12</t>
    </r>
  </si>
  <si>
    <t>по контрактам (договорам), планируемым к заключению в соответствующем</t>
  </si>
  <si>
    <t>26200</t>
  </si>
  <si>
    <t>финансовом году без применения норм Федерального закона № 44-ФЗ</t>
  </si>
  <si>
    <r>
      <t>и Федерального закона № 223-ФЗ</t>
    </r>
    <r>
      <rPr>
        <vertAlign val="superscript"/>
        <sz val="10"/>
        <rFont val="Times New Roman"/>
        <family val="1"/>
        <charset val="204"/>
      </rPr>
      <t>12</t>
    </r>
  </si>
  <si>
    <t>по контрактам (договорам), заключенным до начала текущего финансового года с уче-</t>
  </si>
  <si>
    <t>26300</t>
  </si>
  <si>
    <r>
      <t>том требований Федерального закона № 44-ФЗ и Федерального закона № 223-ФЗ</t>
    </r>
    <r>
      <rPr>
        <vertAlign val="superscript"/>
        <sz val="10"/>
        <rFont val="Times New Roman"/>
        <family val="1"/>
        <charset val="204"/>
      </rPr>
      <t>13</t>
    </r>
  </si>
  <si>
    <t>1.4.</t>
  </si>
  <si>
    <t>26400</t>
  </si>
  <si>
    <t>финансовом году с учетом требований Федерального закона № 44-ФЗ и Федерального</t>
  </si>
  <si>
    <r>
      <t>закона № 223-ФЗ</t>
    </r>
    <r>
      <rPr>
        <vertAlign val="superscript"/>
        <sz val="10"/>
        <rFont val="Times New Roman"/>
        <family val="1"/>
        <charset val="204"/>
      </rPr>
      <t>13</t>
    </r>
  </si>
  <si>
    <t>1.4.1.</t>
  </si>
  <si>
    <t>26410</t>
  </si>
  <si>
    <t>за счет субсидий, предоставляемых на финансовое обеспечение выполнения</t>
  </si>
  <si>
    <t>государственного (муниципального) задания</t>
  </si>
  <si>
    <t>1.4.1.1.</t>
  </si>
  <si>
    <t>26411</t>
  </si>
  <si>
    <t>в соответствии с Федеральным законом № 44-ФЗ</t>
  </si>
  <si>
    <t>1.4.1.2.</t>
  </si>
  <si>
    <r>
      <t>в соответствии с Федеральным законом № 223-ФЗ</t>
    </r>
    <r>
      <rPr>
        <vertAlign val="superscript"/>
        <sz val="10"/>
        <rFont val="Times New Roman"/>
        <family val="1"/>
        <charset val="204"/>
      </rPr>
      <t>14</t>
    </r>
  </si>
  <si>
    <t>26412</t>
  </si>
  <si>
    <t>1.4.2.</t>
  </si>
  <si>
    <t>за счет субсидий, предоставляемых в соответствии с абзацем вторым</t>
  </si>
  <si>
    <t>26420</t>
  </si>
  <si>
    <t>пункта 1 статьи 78.1 Бюджетного кодекса Российской Федерации</t>
  </si>
  <si>
    <t>1.4.2.1.</t>
  </si>
  <si>
    <t>26421</t>
  </si>
  <si>
    <t>1.4.2.2.</t>
  </si>
  <si>
    <t>26422</t>
  </si>
  <si>
    <t>1.4.3.</t>
  </si>
  <si>
    <r>
      <t>за счет субсидий, предоставляемых на осуществление капитальных вложений</t>
    </r>
    <r>
      <rPr>
        <vertAlign val="superscript"/>
        <sz val="10"/>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</si>
  <si>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</si>
  <si>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</si>
  <si>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</si>
  <si>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</si>
  <si>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</si>
  <si>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</si>
  <si>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</si>
  <si>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</si>
  <si>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</si>
  <si>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</si>
  <si>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</si>
  <si>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</si>
  <si>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</si>
  <si>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</si>
  <si>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</si>
  <si>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</si>
  <si>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t>Итого по контрактам, планируемым к заключению в соответствующем финансовом году</t>
  </si>
  <si>
    <t>26500</t>
  </si>
  <si>
    <r>
      <t>в соответствии с Федеральным законом № 44-ФЗ, по соответствующему году закупки</t>
    </r>
    <r>
      <rPr>
        <vertAlign val="superscript"/>
        <sz val="10"/>
        <rFont val="Times New Roman"/>
        <family val="1"/>
        <charset val="204"/>
      </rPr>
      <t>16</t>
    </r>
  </si>
  <si>
    <t>в том числе по году начала закупки:</t>
  </si>
  <si>
    <t>26510</t>
  </si>
  <si>
    <t>3.</t>
  </si>
  <si>
    <t>Итого по договорам, планируемым к заключению в соответствующем финансовом году</t>
  </si>
  <si>
    <t>26600</t>
  </si>
  <si>
    <t>в соответствии с Федеральным законом № 223-ФЗ, по соответствующему году закупки</t>
  </si>
  <si>
    <t>26610</t>
  </si>
  <si>
    <t>Руководитель учреждения</t>
  </si>
  <si>
    <t>(уполномоченное лицо учреждения)</t>
  </si>
  <si>
    <t>(должность)</t>
  </si>
  <si>
    <t>Исполнитель</t>
  </si>
  <si>
    <t>(телефон)</t>
  </si>
  <si>
    <t>«</t>
  </si>
  <si>
    <t xml:space="preserve"> г.</t>
  </si>
  <si>
    <t>СОГЛАСОВАНО</t>
  </si>
  <si>
    <t>(наименование должности уполномоченного лица органа — учредителя)</t>
  </si>
  <si>
    <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</si>
  <si>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</si>
  <si>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14</t>
    </r>
    <r>
      <rPr>
        <sz val="8"/>
        <rFont val="Times New Roman"/>
        <family val="1"/>
        <charset val="204"/>
      </rPr>
      <t xml:space="preserve"> Государственным (муниципальным) бюджетным учреждением показатель не формируется.</t>
    </r>
  </si>
  <si>
    <t>ё</t>
  </si>
  <si>
    <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</si>
  <si>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16</t>
    </r>
    <r>
      <rPr>
        <sz val="8"/>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</si>
  <si>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загрязнение окружающей среды</t>
  </si>
  <si>
    <t>штрафы, пени (КОСГУ 291)</t>
  </si>
  <si>
    <t>З.В. Манджиева</t>
  </si>
  <si>
    <t>Муниципальное бюджетное дошкольное образовательное учреждение «Детский сад "Ручеек" с. Рыткучи»</t>
  </si>
  <si>
    <t>Э4792</t>
  </si>
  <si>
    <t>8706003992</t>
  </si>
  <si>
    <t xml:space="preserve">Приложение 1
к Порядку составления и утверждения плана финансово-хозяйственной деятельности муниципального бюджетного и муниципального автономного учреждений городского округа Певек
</t>
  </si>
  <si>
    <t>Управление социальной политики Администрация городского округа Певек</t>
  </si>
  <si>
    <t xml:space="preserve">                        "__" ___________ 20__ г.</t>
  </si>
  <si>
    <r>
      <t xml:space="preserve"> г.</t>
    </r>
    <r>
      <rPr>
        <vertAlign val="superscript"/>
        <sz val="10"/>
        <rFont val="Times New Roman"/>
        <family val="1"/>
        <charset val="204"/>
      </rPr>
      <t>1</t>
    </r>
  </si>
  <si>
    <t>Орган, осуществляющий функции и полномочия учредителя</t>
  </si>
  <si>
    <t>[1] Указывается дата подписания Плана, а в случае утверждения Плана уполномоченным лицом учреждения - дата утверждения Плана.</t>
  </si>
  <si>
    <t>(наименование должности руководителя)</t>
  </si>
  <si>
    <t>Управление социальной политики Администрации городского округа Певек</t>
  </si>
  <si>
    <t>152</t>
  </si>
  <si>
    <t>Оказание мер социальной поддержки по оплате жилья и коммунальных услуг работникам (специалистам) бюджетной сферы, работающих и проживающих в сельской местности 212</t>
  </si>
  <si>
    <t>Компенсация расходов по оплате стоимости проезда и провоза багажа к месту использования отпуска и обратно, месту нахождения учебного заведения и обратно 214</t>
  </si>
  <si>
    <t>220</t>
  </si>
  <si>
    <t>взносы по обязательному социальному страхованию на выплаты по оплате труда работников и иные выплаты работникам учреждений, всего</t>
  </si>
  <si>
    <t>Строительные материалы 344</t>
  </si>
  <si>
    <t>Учебные пособия 64015</t>
  </si>
  <si>
    <t>Учебные пособия64014</t>
  </si>
  <si>
    <t>покраска фасада 64051</t>
  </si>
  <si>
    <t>проведение ремонтных работ 64033</t>
  </si>
  <si>
    <t>Штраф за несвоевременную сдачу СЗВ-М</t>
  </si>
  <si>
    <t>теплосчетчик 64027</t>
  </si>
  <si>
    <t>установка детской площадки</t>
  </si>
  <si>
    <t>детская площадка</t>
  </si>
  <si>
    <t>155</t>
  </si>
  <si>
    <t>очистка детской площадки 64027</t>
  </si>
  <si>
    <t xml:space="preserve">«                       </t>
  </si>
  <si>
    <t>В.Б. Кириленко</t>
  </si>
  <si>
    <t>Главный бухгалтер</t>
  </si>
  <si>
    <t>Исполнитель главный бухгалтер</t>
  </si>
  <si>
    <t>773Э4792</t>
  </si>
  <si>
    <t>Контрактный управляющий</t>
  </si>
  <si>
    <t>закупку энергетических ресурсов</t>
  </si>
  <si>
    <t>2648</t>
  </si>
  <si>
    <t>2649</t>
  </si>
  <si>
    <t>2651</t>
  </si>
  <si>
    <t>2652</t>
  </si>
  <si>
    <t>2653</t>
  </si>
  <si>
    <t>2654</t>
  </si>
  <si>
    <t>2655</t>
  </si>
  <si>
    <t>2656</t>
  </si>
  <si>
    <t>2657</t>
  </si>
  <si>
    <t>2670</t>
  </si>
  <si>
    <t>2700</t>
  </si>
  <si>
    <t>2710</t>
  </si>
  <si>
    <t>2720</t>
  </si>
  <si>
    <t>Хозяйственные товары 64049</t>
  </si>
  <si>
    <t>оборуд для обеззараживания воздуха COVID-19   64049</t>
  </si>
  <si>
    <t>Машины и оборудование 64040 безопасность</t>
  </si>
  <si>
    <t>ремонт кровли 64027</t>
  </si>
  <si>
    <t>ремонт групп 64033</t>
  </si>
  <si>
    <t>4-21-03</t>
  </si>
  <si>
    <t>Канцелярские принадлежности 349</t>
  </si>
  <si>
    <t>План финансово-хозяйственной деятельности на 2024 г.</t>
  </si>
  <si>
    <t>Н.И. Зозуля</t>
  </si>
  <si>
    <t>29</t>
  </si>
  <si>
    <t>23</t>
  </si>
  <si>
    <t>29.12.2023</t>
  </si>
  <si>
    <t>Исполняющий обязанности начальника Управления социальной политики Администрации городского округа Певек</t>
  </si>
  <si>
    <t>Итого на 2024 г. текущий финансовый год</t>
  </si>
  <si>
    <t>на текущий финансовый год 2024 г.</t>
  </si>
  <si>
    <t>на текущий финансовый год  2024 г.</t>
  </si>
  <si>
    <r>
      <t>12</t>
    </r>
    <r>
      <rPr>
        <sz val="8"/>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</si>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</sst>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40" x14ac:knownFonts="1">
    <font>
      <sz val="11"/>
      <color theme="1"/>
      <name val="Calibri"/>
      <family val="2"/>
      <charset val="204"/>
      <scheme val="minor"/>
    </font>
    <font>
      <sz val="11"/>
      <color indexed="8"/>
      <name val="Calibri"/>
      <family val="2"/>
      <charset val="204"/>
    </font>
    <font>
      <sz val="10"/>
      <name val="Arial Cyr"/>
      <charset val="204"/>
    </font>
    <font>
      <u/>
      <sz val="10"/>
      <color indexed="12"/>
      <name val="Arial Cyr"/>
      <charset val="204"/>
    </font>
    <font>
      <sz val="12"/>
      <color indexed="8"/>
      <name val="Times New Roman"/>
      <family val="1"/>
      <charset val="204"/>
    </font>
    <font>
      <b/>
      <sz val="12"/>
      <color indexed="8"/>
      <name val="Times New Roman"/>
      <family val="1"/>
      <charset val="204"/>
    </font>
    <font>
      <b/>
      <sz val="11"/>
      <color indexed="8"/>
      <name val="Times New Roman"/>
      <family val="1"/>
      <charset val="204"/>
    </font>
    <font>
      <b/>
      <sz val="12"/>
      <name val="Times New Roman"/>
      <family val="1"/>
      <charset val="204"/>
    </font>
    <font>
      <sz val="11"/>
      <color indexed="8"/>
      <name val="Calibri"/>
      <family val="2"/>
      <charset val="204"/>
    </font>
    <font>
      <sz val="11"/>
      <color indexed="10"/>
      <name val="Calibri"/>
      <family val="2"/>
      <charset val="204"/>
    </font>
    <font>
      <sz val="12"/>
      <color indexed="8"/>
      <name val="Times New Roman"/>
      <family val="1"/>
      <charset val="204"/>
    </font>
    <font>
      <b/>
      <sz val="12"/>
      <color indexed="8"/>
      <name val="Times New Roman"/>
      <family val="1"/>
      <charset val="204"/>
    </font>
    <font>
      <sz val="11"/>
      <color indexed="8"/>
      <name val="Times New Roman"/>
      <family val="1"/>
      <charset val="204"/>
    </font>
    <font>
      <sz val="12"/>
      <color indexed="8"/>
      <name val="Georgia"/>
      <family val="1"/>
      <charset val="204"/>
    </font>
    <font>
      <b/>
      <sz val="11"/>
      <color indexed="8"/>
      <name val="Times New Roman"/>
      <family val="1"/>
      <charset val="204"/>
    </font>
    <font>
      <sz val="12"/>
      <color indexed="8"/>
      <name val="Calibri"/>
      <family val="2"/>
      <charset val="204"/>
    </font>
    <font>
      <sz val="8"/>
      <name val="Calibri"/>
      <family val="2"/>
      <charset val="204"/>
    </font>
    <font>
      <b/>
      <sz val="12"/>
      <color indexed="8"/>
      <name val="Times New Roman"/>
      <family val="1"/>
      <charset val="204"/>
    </font>
    <font>
      <sz val="11"/>
      <color indexed="8"/>
      <name val="Times New Roman"/>
      <family val="1"/>
      <charset val="204"/>
    </font>
    <font>
      <sz val="12"/>
      <color indexed="8"/>
      <name val="Georgia"/>
      <family val="1"/>
      <charset val="204"/>
    </font>
    <font>
      <sz val="12"/>
      <color indexed="8"/>
      <name val="Times New Roman"/>
      <family val="1"/>
      <charset val="204"/>
    </font>
    <font>
      <sz val="11"/>
      <name val="Times New Roman"/>
      <family val="1"/>
      <charset val="204"/>
    </font>
    <font>
      <sz val="8"/>
      <name val="Times New Roman"/>
      <family val="1"/>
      <charset val="204"/>
    </font>
    <font>
      <sz val="10"/>
      <name val="Times New Roman"/>
      <family val="1"/>
      <charset val="204"/>
    </font>
    <font>
      <sz val="7"/>
      <name val="Times New Roman"/>
      <family val="1"/>
      <charset val="204"/>
    </font>
    <font>
      <vertAlign val="superscript"/>
      <sz val="10"/>
      <name val="Times New Roman"/>
      <family val="1"/>
      <charset val="204"/>
    </font>
    <font>
      <b/>
      <sz val="10"/>
      <name val="Times New Roman"/>
      <family val="1"/>
      <charset val="204"/>
    </font>
    <font>
      <sz val="9"/>
      <name val="Times New Roman"/>
      <family val="1"/>
      <charset val="204"/>
    </font>
    <font>
      <vertAlign val="superscript"/>
      <sz val="9"/>
      <name val="Times New Roman"/>
      <family val="1"/>
      <charset val="204"/>
    </font>
    <font>
      <b/>
      <vertAlign val="superscript"/>
      <sz val="10"/>
      <name val="Times New Roman"/>
      <family val="1"/>
      <charset val="204"/>
    </font>
    <font>
      <vertAlign val="superscript"/>
      <sz val="8"/>
      <name val="Times New Roman"/>
      <family val="1"/>
      <charset val="204"/>
    </font>
    <font>
      <b/>
      <i/>
      <sz val="10"/>
      <name val="Times New Roman"/>
      <family val="1"/>
      <charset val="204"/>
    </font>
    <font>
      <sz val="14"/>
      <name val="Times New Roman"/>
      <family val="1"/>
      <charset val="204"/>
    </font>
    <font>
      <sz val="12"/>
      <name val="Times New Roman"/>
      <family val="1"/>
      <charset val="204"/>
    </font>
    <font>
      <b/>
      <sz val="16"/>
      <name val="Times New Roman"/>
      <family val="1"/>
      <charset val="204"/>
    </font>
    <font>
      <sz val="11"/>
      <color theme="1"/>
      <name val="Calibri"/>
      <family val="2"/>
      <charset val="204"/>
      <scheme val="minor"/>
    </font>
    <font>
      <sz val="13"/>
      <color rgb="FF000000"/>
      <name val="Times New Roman"/>
      <family val="1"/>
      <charset val="204"/>
    </font>
    <font>
      <sz val="10"/>
      <color rgb="FFC00000"/>
      <name val="Times New Roman"/>
      <family val="1"/>
      <charset val="204"/>
    </font>
    <font>
      <sz val="9"/>
      <color theme="1"/>
      <name val="Times New Roman"/>
      <family val="1"/>
      <charset val="204"/>
    </font>
    <font>
      <b/>
      <sz val="10"/>
      <color rgb="FFC00000"/>
      <name val="Times New Roman"/>
      <family val="1"/>
      <charset val="204"/>
    </font>
  </fonts>
  <fills count="3">
    <fill>
      <patternFill patternType="none"/>
    </fill>
    <fill>
      <patternFill patternType="gray125"/>
    </fill>
    <fill>
      <patternFill patternType="solid">
        <fgColor theme="0"/>
        <bgColor indexed="64"/>
      </patternFill>
    </fill>
  </fills>
  <borders count="84">
    <border>
      <left/>
      <right/>
      <top/>
      <bottom/>
      <diagonal/>
    </border>
    <border>
      <left/>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style="medium">
        <color indexed="8"/>
      </right>
      <top style="medium">
        <color indexed="8"/>
      </top>
      <bottom style="medium">
        <color indexed="8"/>
      </bottom>
      <diagonal/>
    </border>
    <border>
      <left/>
      <right style="medium">
        <color indexed="8"/>
      </right>
      <top/>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style="medium">
        <color indexed="8"/>
      </left>
      <right/>
      <top style="medium">
        <color indexed="8"/>
      </top>
      <bottom style="medium">
        <color indexed="8"/>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8"/>
      </top>
      <bottom style="medium">
        <color indexed="8"/>
      </bottom>
      <diagonal/>
    </border>
  </borders>
  <cellStyleXfs count="5">
    <xf numFmtId="0" fontId="0" fillId="0" borderId="0"/>
    <xf numFmtId="0" fontId="3"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xf numFmtId="43" fontId="1" fillId="0" borderId="0" applyFont="0" applyFill="0" applyBorder="0" applyAlignment="0" applyProtection="0"/>
  </cellStyleXfs>
  <cellXfs count="839">
    <xf numFmtId="0" fontId="0" fillId="0" borderId="0" xfId="0"/>
    <xf numFmtId="0" fontId="0" fillId="0" borderId="0" xfId="0" applyAlignment="1">
      <alignment horizontal="left" wrapText="1" indent="1"/>
    </xf>
    <xf numFmtId="0" fontId="0" fillId="0" borderId="1" xfId="0" applyBorder="1" applyAlignment="1">
      <alignment horizontal="left" wrapText="1" indent="1"/>
    </xf>
    <xf numFmtId="0" fontId="0" fillId="0" borderId="0" xfId="0" applyAlignment="1">
      <alignment wrapText="1"/>
    </xf>
    <xf numFmtId="0" fontId="10" fillId="0" borderId="2" xfId="0" applyFont="1" applyBorder="1" applyAlignment="1">
      <alignment horizontal="center" wrapText="1"/>
    </xf>
    <xf numFmtId="0" fontId="0" fillId="0" borderId="3" xfId="0" applyBorder="1" applyAlignment="1">
      <alignment horizontal="left" wrapText="1" indent="1"/>
    </xf>
    <xf numFmtId="0" fontId="0" fillId="0" borderId="4" xfId="0" applyBorder="1" applyAlignment="1">
      <alignment horizontal="left" wrapText="1" indent="1"/>
    </xf>
    <xf numFmtId="0" fontId="10" fillId="0" borderId="4" xfId="0" applyFont="1" applyBorder="1" applyAlignment="1">
      <alignment horizontal="center" wrapText="1"/>
    </xf>
    <xf numFmtId="0" fontId="10" fillId="0" borderId="5" xfId="0" applyFont="1" applyBorder="1" applyAlignment="1">
      <alignment horizontal="center" wrapText="1"/>
    </xf>
    <xf numFmtId="0" fontId="10" fillId="0" borderId="5" xfId="0" applyFont="1" applyBorder="1" applyAlignment="1">
      <alignment horizontal="justify" wrapText="1"/>
    </xf>
    <xf numFmtId="0" fontId="0" fillId="0" borderId="5" xfId="0" applyBorder="1" applyAlignment="1">
      <alignment horizontal="left" wrapText="1" indent="1"/>
    </xf>
    <xf numFmtId="0" fontId="11" fillId="0" borderId="0" xfId="0" applyFont="1" applyAlignment="1">
      <alignment wrapText="1"/>
    </xf>
    <xf numFmtId="0" fontId="12" fillId="0" borderId="0" xfId="0" applyFont="1"/>
    <xf numFmtId="0" fontId="12" fillId="0" borderId="0" xfId="0" applyFont="1" applyAlignment="1">
      <alignment horizontal="left" wrapText="1" indent="1"/>
    </xf>
    <xf numFmtId="0" fontId="12" fillId="0" borderId="0" xfId="0" applyFont="1" applyAlignment="1">
      <alignment wrapText="1"/>
    </xf>
    <xf numFmtId="0" fontId="12" fillId="0" borderId="4" xfId="0" applyFont="1" applyBorder="1" applyAlignment="1">
      <alignment horizontal="left" wrapText="1" indent="1"/>
    </xf>
    <xf numFmtId="0" fontId="10" fillId="0" borderId="6" xfId="0" applyFont="1" applyBorder="1" applyAlignment="1">
      <alignment horizontal="center" vertical="center" wrapText="1"/>
    </xf>
    <xf numFmtId="0" fontId="10" fillId="0" borderId="7" xfId="0" applyFont="1" applyBorder="1" applyAlignment="1">
      <alignment horizontal="justify" wrapText="1"/>
    </xf>
    <xf numFmtId="0" fontId="10" fillId="0" borderId="4" xfId="0" applyFont="1" applyBorder="1" applyAlignment="1">
      <alignment horizontal="justify" wrapText="1"/>
    </xf>
    <xf numFmtId="0" fontId="12" fillId="0" borderId="0" xfId="0" applyFont="1" applyBorder="1"/>
    <xf numFmtId="0" fontId="10" fillId="0" borderId="0" xfId="0" applyFont="1" applyAlignment="1"/>
    <xf numFmtId="0" fontId="12" fillId="0" borderId="0" xfId="0" applyFont="1" applyBorder="1" applyAlignment="1"/>
    <xf numFmtId="0" fontId="11" fillId="0" borderId="0" xfId="0" applyFont="1" applyAlignment="1">
      <alignment horizontal="left" wrapText="1"/>
    </xf>
    <xf numFmtId="0" fontId="12" fillId="0" borderId="0" xfId="0" applyFont="1" applyBorder="1" applyAlignment="1">
      <alignment horizontal="left"/>
    </xf>
    <xf numFmtId="0" fontId="12" fillId="0" borderId="0" xfId="0" applyFont="1" applyAlignment="1">
      <alignment horizontal="left"/>
    </xf>
    <xf numFmtId="0" fontId="0" fillId="0" borderId="0" xfId="0" applyAlignment="1">
      <alignment horizontal="left"/>
    </xf>
    <xf numFmtId="0" fontId="11" fillId="0" borderId="8" xfId="0" applyFont="1" applyBorder="1" applyAlignment="1">
      <alignment horizontal="left" wrapText="1"/>
    </xf>
    <xf numFmtId="0" fontId="12" fillId="0" borderId="8" xfId="0" applyFont="1" applyBorder="1" applyAlignment="1"/>
    <xf numFmtId="0" fontId="11" fillId="0" borderId="4" xfId="0" applyFont="1" applyBorder="1" applyAlignment="1">
      <alignment horizontal="right" wrapText="1" indent="1"/>
    </xf>
    <xf numFmtId="0" fontId="11" fillId="0" borderId="8" xfId="0" applyFont="1" applyBorder="1" applyAlignment="1">
      <alignment wrapText="1"/>
    </xf>
    <xf numFmtId="0" fontId="12" fillId="0" borderId="5" xfId="0" applyFont="1" applyBorder="1" applyAlignment="1">
      <alignment horizontal="left" wrapText="1" indent="1"/>
    </xf>
    <xf numFmtId="0" fontId="10" fillId="0" borderId="9" xfId="0" applyFont="1" applyBorder="1" applyAlignment="1">
      <alignment horizontal="center" wrapText="1"/>
    </xf>
    <xf numFmtId="0" fontId="10" fillId="0" borderId="9" xfId="0" applyFont="1" applyBorder="1" applyAlignment="1">
      <alignment horizontal="center" vertical="center" wrapText="1"/>
    </xf>
    <xf numFmtId="0" fontId="10" fillId="0" borderId="3" xfId="0" applyFont="1" applyBorder="1" applyAlignment="1">
      <alignment horizontal="center" wrapText="1"/>
    </xf>
    <xf numFmtId="0" fontId="13" fillId="0" borderId="0" xfId="0" applyFont="1" applyAlignment="1"/>
    <xf numFmtId="0" fontId="0" fillId="0" borderId="0" xfId="0" applyAlignment="1"/>
    <xf numFmtId="0" fontId="10" fillId="0" borderId="5" xfId="0" applyFont="1" applyBorder="1" applyAlignment="1">
      <alignment horizontal="center" vertical="center" wrapText="1"/>
    </xf>
    <xf numFmtId="0" fontId="10" fillId="0" borderId="6" xfId="0" applyFont="1" applyBorder="1" applyAlignment="1">
      <alignment horizontal="center" wrapText="1"/>
    </xf>
    <xf numFmtId="0" fontId="9" fillId="0" borderId="0" xfId="0" applyFont="1"/>
    <xf numFmtId="0" fontId="14" fillId="0" borderId="8" xfId="0" applyFont="1" applyBorder="1" applyAlignment="1">
      <alignment horizontal="left"/>
    </xf>
    <xf numFmtId="4" fontId="12" fillId="0" borderId="4" xfId="0" applyNumberFormat="1" applyFont="1" applyBorder="1" applyAlignment="1">
      <alignment horizontal="center" wrapText="1"/>
    </xf>
    <xf numFmtId="4" fontId="10" fillId="0" borderId="4" xfId="0" applyNumberFormat="1" applyFont="1" applyBorder="1" applyAlignment="1">
      <alignment horizontal="center" wrapText="1"/>
    </xf>
    <xf numFmtId="4" fontId="0" fillId="0" borderId="7" xfId="0" applyNumberFormat="1" applyBorder="1" applyAlignment="1">
      <alignment wrapText="1"/>
    </xf>
    <xf numFmtId="4" fontId="12" fillId="0" borderId="4" xfId="0" applyNumberFormat="1" applyFont="1" applyBorder="1" applyAlignment="1">
      <alignment horizontal="right" wrapText="1"/>
    </xf>
    <xf numFmtId="4" fontId="12" fillId="0" borderId="4" xfId="0" applyNumberFormat="1" applyFont="1" applyBorder="1" applyAlignment="1">
      <alignment horizontal="right" wrapText="1" indent="1"/>
    </xf>
    <xf numFmtId="4" fontId="10" fillId="0" borderId="4"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4" fontId="10" fillId="0" borderId="10" xfId="0" applyNumberFormat="1" applyFont="1" applyBorder="1" applyAlignment="1">
      <alignment horizontal="center" wrapText="1"/>
    </xf>
    <xf numFmtId="4" fontId="10" fillId="0" borderId="11" xfId="0" applyNumberFormat="1" applyFont="1" applyBorder="1" applyAlignment="1">
      <alignment horizontal="center" wrapText="1"/>
    </xf>
    <xf numFmtId="3" fontId="10" fillId="0" borderId="10" xfId="0" applyNumberFormat="1" applyFont="1" applyBorder="1" applyAlignment="1">
      <alignment horizontal="center" wrapText="1"/>
    </xf>
    <xf numFmtId="4" fontId="10" fillId="0" borderId="12" xfId="0" applyNumberFormat="1" applyFont="1" applyBorder="1" applyAlignment="1">
      <alignment horizontal="center" wrapText="1"/>
    </xf>
    <xf numFmtId="3" fontId="12" fillId="0" borderId="4" xfId="0" applyNumberFormat="1" applyFont="1" applyBorder="1" applyAlignment="1">
      <alignment horizontal="center" wrapText="1"/>
    </xf>
    <xf numFmtId="0" fontId="10" fillId="0" borderId="5" xfId="0" applyFont="1" applyBorder="1" applyAlignment="1" applyProtection="1">
      <alignment horizontal="center" wrapText="1"/>
      <protection locked="0"/>
    </xf>
    <xf numFmtId="0" fontId="12" fillId="0" borderId="4" xfId="0" applyFont="1" applyBorder="1" applyAlignment="1" applyProtection="1">
      <alignment horizontal="left" wrapText="1" indent="1"/>
      <protection locked="0"/>
    </xf>
    <xf numFmtId="0" fontId="12" fillId="0" borderId="4" xfId="0" applyFont="1" applyBorder="1" applyAlignment="1" applyProtection="1">
      <alignment horizontal="center" wrapText="1"/>
      <protection locked="0"/>
    </xf>
    <xf numFmtId="4" fontId="12" fillId="0" borderId="4" xfId="0" applyNumberFormat="1" applyFont="1" applyBorder="1" applyAlignment="1" applyProtection="1">
      <alignment horizontal="right" wrapText="1"/>
      <protection locked="0"/>
    </xf>
    <xf numFmtId="0" fontId="10" fillId="0" borderId="4" xfId="0" applyFont="1" applyBorder="1" applyAlignment="1" applyProtection="1">
      <alignment horizontal="center" wrapText="1"/>
      <protection locked="0"/>
    </xf>
    <xf numFmtId="4" fontId="10" fillId="0" borderId="4" xfId="0" applyNumberFormat="1" applyFont="1" applyBorder="1" applyAlignment="1" applyProtection="1">
      <alignment horizontal="right" wrapText="1"/>
      <protection locked="0"/>
    </xf>
    <xf numFmtId="4" fontId="12" fillId="0" borderId="4" xfId="0" applyNumberFormat="1" applyFont="1" applyBorder="1" applyAlignment="1" applyProtection="1">
      <alignment horizontal="right" wrapText="1"/>
    </xf>
    <xf numFmtId="4" fontId="12" fillId="0" borderId="4" xfId="0" applyNumberFormat="1" applyFont="1" applyBorder="1" applyAlignment="1" applyProtection="1">
      <alignment horizontal="right" wrapText="1" indent="1"/>
    </xf>
    <xf numFmtId="4" fontId="10" fillId="0" borderId="7" xfId="0" applyNumberFormat="1" applyFont="1" applyBorder="1" applyAlignment="1">
      <alignment horizontal="center" wrapText="1"/>
    </xf>
    <xf numFmtId="4" fontId="10" fillId="0" borderId="4" xfId="0" applyNumberFormat="1" applyFont="1" applyBorder="1" applyAlignment="1" applyProtection="1">
      <alignment horizontal="center" wrapText="1"/>
      <protection locked="0"/>
    </xf>
    <xf numFmtId="4" fontId="10" fillId="0" borderId="7" xfId="0" applyNumberFormat="1" applyFont="1" applyBorder="1" applyAlignment="1" applyProtection="1">
      <alignment horizontal="center" wrapText="1"/>
      <protection locked="0"/>
    </xf>
    <xf numFmtId="0" fontId="0" fillId="0" borderId="0" xfId="0" applyProtection="1">
      <protection locked="0"/>
    </xf>
    <xf numFmtId="0" fontId="10" fillId="0" borderId="7" xfId="0" applyFont="1" applyBorder="1" applyAlignment="1">
      <alignment horizontal="left" wrapText="1" indent="1"/>
    </xf>
    <xf numFmtId="0" fontId="10" fillId="0" borderId="4" xfId="0" applyFont="1" applyBorder="1" applyAlignment="1">
      <alignment horizontal="left" wrapText="1" indent="1"/>
    </xf>
    <xf numFmtId="0" fontId="10" fillId="0" borderId="5" xfId="0" applyFont="1" applyBorder="1" applyAlignment="1">
      <alignment horizontal="left" wrapText="1" indent="1"/>
    </xf>
    <xf numFmtId="0" fontId="0" fillId="0" borderId="5" xfId="0" applyBorder="1" applyAlignment="1">
      <alignment horizontal="center" wrapText="1"/>
    </xf>
    <xf numFmtId="0" fontId="10" fillId="0" borderId="7" xfId="0" applyFont="1" applyBorder="1" applyAlignment="1">
      <alignment horizontal="center" wrapText="1"/>
    </xf>
    <xf numFmtId="0" fontId="0" fillId="0" borderId="3" xfId="0" applyBorder="1" applyAlignment="1" applyProtection="1">
      <alignment horizontal="center" wrapText="1"/>
      <protection locked="0"/>
    </xf>
    <xf numFmtId="0" fontId="0" fillId="0" borderId="0" xfId="0" applyAlignment="1" applyProtection="1">
      <alignment horizontal="left" wrapText="1" indent="1"/>
      <protection locked="0"/>
    </xf>
    <xf numFmtId="49" fontId="10" fillId="0" borderId="5" xfId="0" applyNumberFormat="1" applyFont="1" applyBorder="1" applyAlignment="1" applyProtection="1">
      <alignment horizontal="center" wrapText="1"/>
      <protection locked="0"/>
    </xf>
    <xf numFmtId="0" fontId="0" fillId="0" borderId="1" xfId="0" applyBorder="1" applyAlignment="1" applyProtection="1">
      <alignment horizontal="left" wrapText="1" indent="1"/>
      <protection locked="0"/>
    </xf>
    <xf numFmtId="0" fontId="10" fillId="0" borderId="3" xfId="0" applyFont="1" applyBorder="1" applyAlignment="1" applyProtection="1">
      <alignment horizontal="center" wrapText="1"/>
      <protection locked="0"/>
    </xf>
    <xf numFmtId="0" fontId="10" fillId="0" borderId="7" xfId="0" applyFont="1" applyBorder="1" applyAlignment="1" applyProtection="1">
      <alignment horizontal="justify" wrapText="1"/>
      <protection locked="0"/>
    </xf>
    <xf numFmtId="0" fontId="10" fillId="0" borderId="4" xfId="0" applyFont="1" applyBorder="1" applyAlignment="1" applyProtection="1">
      <alignment horizontal="justify"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10" fillId="0" borderId="1" xfId="0" applyFont="1" applyBorder="1" applyAlignment="1" applyProtection="1">
      <alignment horizontal="justify" wrapText="1"/>
      <protection locked="0"/>
    </xf>
    <xf numFmtId="0" fontId="0" fillId="0" borderId="5" xfId="0" applyBorder="1" applyAlignment="1" applyProtection="1">
      <alignment horizontal="left" wrapText="1" indent="1"/>
      <protection locked="0"/>
    </xf>
    <xf numFmtId="3" fontId="10" fillId="0" borderId="4" xfId="0" applyNumberFormat="1" applyFont="1" applyBorder="1" applyAlignment="1" applyProtection="1">
      <alignment horizontal="center" wrapText="1"/>
      <protection locked="0"/>
    </xf>
    <xf numFmtId="0" fontId="10" fillId="0" borderId="2" xfId="0" applyFont="1" applyBorder="1" applyAlignment="1" applyProtection="1">
      <alignment horizontal="center" wrapText="1"/>
      <protection locked="0"/>
    </xf>
    <xf numFmtId="0" fontId="0" fillId="0" borderId="4" xfId="0" applyBorder="1" applyAlignment="1" applyProtection="1">
      <alignment horizontal="left" wrapText="1" indent="1"/>
      <protection locked="0"/>
    </xf>
    <xf numFmtId="0" fontId="11" fillId="0" borderId="4" xfId="0" applyFont="1" applyBorder="1" applyAlignment="1" applyProtection="1">
      <alignment horizontal="right" wrapText="1" indent="1"/>
      <protection locked="0"/>
    </xf>
    <xf numFmtId="0" fontId="10" fillId="0" borderId="5" xfId="0" applyFont="1" applyBorder="1" applyAlignment="1" applyProtection="1">
      <alignment horizontal="center" vertical="top" wrapText="1"/>
      <protection locked="0"/>
    </xf>
    <xf numFmtId="0" fontId="10" fillId="0" borderId="4" xfId="0" applyFont="1" applyBorder="1" applyAlignment="1" applyProtection="1">
      <alignment horizontal="left" wrapText="1" indent="1"/>
      <protection locked="0"/>
    </xf>
    <xf numFmtId="0" fontId="12" fillId="0" borderId="1" xfId="0" applyFont="1" applyBorder="1" applyAlignment="1" applyProtection="1">
      <alignment horizontal="left" wrapText="1" indent="1"/>
      <protection locked="0"/>
    </xf>
    <xf numFmtId="0" fontId="10" fillId="0" borderId="0" xfId="0" applyFont="1" applyAlignment="1">
      <alignment horizontal="left" wrapText="1" indent="1"/>
    </xf>
    <xf numFmtId="0" fontId="10" fillId="0" borderId="1" xfId="0" applyFont="1" applyBorder="1" applyAlignment="1">
      <alignment horizontal="left" wrapText="1" indent="1"/>
    </xf>
    <xf numFmtId="49" fontId="10" fillId="0" borderId="5" xfId="0" applyNumberFormat="1" applyFont="1" applyBorder="1" applyAlignment="1">
      <alignment horizontal="center" vertical="top" wrapText="1"/>
    </xf>
    <xf numFmtId="49" fontId="10" fillId="0" borderId="3" xfId="0" applyNumberFormat="1" applyFont="1" applyBorder="1" applyAlignment="1">
      <alignment horizontal="center" vertical="top" wrapText="1"/>
    </xf>
    <xf numFmtId="49" fontId="10" fillId="0" borderId="3" xfId="0" applyNumberFormat="1" applyFont="1" applyBorder="1" applyAlignment="1" applyProtection="1">
      <alignment horizontal="left" vertical="top" wrapText="1"/>
      <protection locked="0"/>
    </xf>
    <xf numFmtId="0" fontId="10" fillId="0" borderId="0" xfId="0" applyFont="1" applyAlignment="1" applyProtection="1">
      <alignment horizontal="left" wrapText="1" indent="1"/>
      <protection locked="0"/>
    </xf>
    <xf numFmtId="0" fontId="10" fillId="0" borderId="7" xfId="0" applyFont="1" applyBorder="1" applyAlignment="1" applyProtection="1">
      <alignment horizontal="left" wrapText="1" indent="1"/>
      <protection locked="0"/>
    </xf>
    <xf numFmtId="49" fontId="10" fillId="0" borderId="5" xfId="0" applyNumberFormat="1" applyFont="1" applyBorder="1" applyAlignment="1" applyProtection="1">
      <alignment horizontal="center" vertical="top" wrapText="1"/>
      <protection locked="0"/>
    </xf>
    <xf numFmtId="0" fontId="10" fillId="0" borderId="1" xfId="0" applyFont="1" applyBorder="1" applyAlignment="1" applyProtection="1">
      <alignment horizontal="left" wrapText="1" indent="1"/>
      <protection locked="0"/>
    </xf>
    <xf numFmtId="0" fontId="10" fillId="0" borderId="4"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indent="1"/>
      <protection locked="0"/>
    </xf>
    <xf numFmtId="0" fontId="10" fillId="0" borderId="4" xfId="0" applyFont="1" applyBorder="1" applyAlignment="1" applyProtection="1">
      <alignment horizontal="center" vertical="center" wrapText="1"/>
      <protection locked="0"/>
    </xf>
    <xf numFmtId="4" fontId="10" fillId="0" borderId="4"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10" fillId="0" borderId="4" xfId="0" applyFont="1" applyBorder="1" applyAlignment="1" applyProtection="1">
      <alignment horizontal="justify" vertical="center" wrapText="1"/>
      <protection locked="0"/>
    </xf>
    <xf numFmtId="49" fontId="10" fillId="0" borderId="5"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5" xfId="0" applyNumberFormat="1" applyFont="1" applyBorder="1" applyAlignment="1" applyProtection="1">
      <alignment horizontal="center" vertical="center" wrapText="1"/>
      <protection locked="0"/>
    </xf>
    <xf numFmtId="0" fontId="10" fillId="0" borderId="5" xfId="0" applyFont="1" applyBorder="1" applyAlignment="1" applyProtection="1">
      <alignment horizontal="left" wrapText="1" indent="1"/>
      <protection locked="0"/>
    </xf>
    <xf numFmtId="0" fontId="10" fillId="0" borderId="4"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4" fillId="0" borderId="4" xfId="0" applyFont="1" applyBorder="1" applyAlignment="1" applyProtection="1">
      <alignment horizontal="left" vertical="center" wrapText="1"/>
      <protection locked="0"/>
    </xf>
    <xf numFmtId="4" fontId="4" fillId="0" borderId="4" xfId="0" applyNumberFormat="1" applyFont="1" applyBorder="1" applyAlignment="1" applyProtection="1">
      <alignment horizontal="center" wrapText="1"/>
      <protection locked="0"/>
    </xf>
    <xf numFmtId="4" fontId="4" fillId="0" borderId="7" xfId="0" applyNumberFormat="1" applyFont="1" applyFill="1" applyBorder="1" applyAlignment="1" applyProtection="1">
      <alignment horizontal="center" wrapText="1"/>
      <protection locked="0"/>
    </xf>
    <xf numFmtId="0" fontId="17" fillId="0" borderId="8" xfId="0" applyFont="1" applyBorder="1" applyAlignment="1">
      <alignment horizontal="left" wrapText="1"/>
    </xf>
    <xf numFmtId="0" fontId="18" fillId="0" borderId="0" xfId="0" applyFont="1" applyBorder="1" applyAlignment="1">
      <alignment horizontal="left"/>
    </xf>
    <xf numFmtId="0" fontId="18" fillId="0" borderId="0" xfId="0" applyFont="1" applyAlignment="1">
      <alignment horizontal="left"/>
    </xf>
    <xf numFmtId="0" fontId="18" fillId="0" borderId="0" xfId="0" applyFont="1" applyBorder="1" applyAlignment="1"/>
    <xf numFmtId="0" fontId="20" fillId="0" borderId="5" xfId="0" applyFont="1" applyBorder="1" applyAlignment="1">
      <alignment horizontal="center" wrapText="1"/>
    </xf>
    <xf numFmtId="0" fontId="20" fillId="0" borderId="4" xfId="0" applyFont="1" applyBorder="1" applyAlignment="1">
      <alignment horizontal="center" wrapText="1"/>
    </xf>
    <xf numFmtId="49" fontId="20" fillId="0" borderId="5" xfId="0" applyNumberFormat="1" applyFont="1" applyBorder="1" applyAlignment="1" applyProtection="1">
      <alignment horizontal="center" wrapText="1"/>
      <protection locked="0"/>
    </xf>
    <xf numFmtId="4" fontId="20" fillId="0" borderId="4" xfId="0" applyNumberFormat="1" applyFont="1" applyBorder="1" applyAlignment="1" applyProtection="1">
      <alignment horizontal="center" wrapText="1"/>
      <protection locked="0"/>
    </xf>
    <xf numFmtId="3" fontId="20" fillId="0" borderId="4" xfId="0" applyNumberFormat="1" applyFont="1" applyBorder="1" applyAlignment="1" applyProtection="1">
      <alignment horizontal="center" wrapText="1"/>
      <protection locked="0"/>
    </xf>
    <xf numFmtId="4" fontId="20" fillId="0" borderId="4" xfId="0" applyNumberFormat="1" applyFont="1" applyBorder="1" applyAlignment="1">
      <alignment horizontal="center" wrapText="1"/>
    </xf>
    <xf numFmtId="0" fontId="4" fillId="0" borderId="4" xfId="0" applyFont="1" applyBorder="1" applyAlignment="1" applyProtection="1">
      <alignment horizontal="left" wrapText="1" indent="1"/>
      <protection locked="0"/>
    </xf>
    <xf numFmtId="4" fontId="4" fillId="0" borderId="1" xfId="0" applyNumberFormat="1" applyFont="1" applyBorder="1" applyAlignment="1">
      <alignment horizontal="center" vertical="center" wrapText="1"/>
    </xf>
    <xf numFmtId="4" fontId="10" fillId="0" borderId="15"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3" fontId="10" fillId="0" borderId="16" xfId="0" applyNumberFormat="1" applyFont="1" applyBorder="1" applyAlignment="1">
      <alignment horizontal="center" vertical="center" wrapText="1"/>
    </xf>
    <xf numFmtId="4" fontId="10" fillId="0" borderId="16" xfId="0" applyNumberFormat="1" applyFont="1" applyBorder="1" applyAlignment="1">
      <alignment horizontal="center" vertical="center" wrapText="1"/>
    </xf>
    <xf numFmtId="0" fontId="10" fillId="0" borderId="7" xfId="0" applyFont="1" applyBorder="1" applyAlignment="1" applyProtection="1">
      <alignment horizontal="center" wrapText="1"/>
      <protection locked="0"/>
    </xf>
    <xf numFmtId="0" fontId="10" fillId="0" borderId="16" xfId="0" applyFont="1" applyBorder="1" applyAlignment="1" applyProtection="1">
      <alignment horizontal="center" wrapText="1"/>
      <protection locked="0"/>
    </xf>
    <xf numFmtId="4" fontId="10" fillId="0" borderId="16" xfId="0" applyNumberFormat="1" applyFont="1" applyBorder="1" applyAlignment="1" applyProtection="1">
      <alignment horizontal="center" wrapText="1"/>
      <protection locked="0"/>
    </xf>
    <xf numFmtId="49" fontId="10" fillId="0" borderId="16" xfId="0" applyNumberFormat="1" applyFont="1" applyBorder="1" applyAlignment="1" applyProtection="1">
      <alignment horizontal="center" vertical="center" wrapText="1"/>
      <protection locked="0"/>
    </xf>
    <xf numFmtId="43" fontId="6" fillId="0" borderId="16" xfId="4" applyFont="1" applyBorder="1" applyAlignment="1">
      <alignment vertical="center"/>
    </xf>
    <xf numFmtId="4" fontId="0" fillId="0" borderId="0" xfId="0" applyNumberFormat="1"/>
    <xf numFmtId="43" fontId="0" fillId="0" borderId="0" xfId="0" applyNumberFormat="1"/>
    <xf numFmtId="43" fontId="35" fillId="0" borderId="0" xfId="3" applyFont="1"/>
    <xf numFmtId="0" fontId="4" fillId="0" borderId="5" xfId="0" applyFont="1" applyBorder="1" applyAlignment="1" applyProtection="1">
      <alignment horizontal="center" wrapText="1"/>
      <protection locked="0"/>
    </xf>
    <xf numFmtId="4" fontId="21" fillId="0" borderId="4" xfId="0" applyNumberFormat="1" applyFont="1" applyBorder="1" applyAlignment="1" applyProtection="1">
      <alignment horizontal="right" wrapText="1"/>
      <protection locked="0"/>
    </xf>
    <xf numFmtId="0" fontId="4" fillId="0" borderId="7" xfId="0" applyFont="1" applyBorder="1" applyAlignment="1">
      <alignment horizontal="justify" wrapText="1"/>
    </xf>
    <xf numFmtId="4" fontId="4" fillId="0" borderId="7" xfId="0" applyNumberFormat="1" applyFont="1" applyBorder="1" applyAlignment="1">
      <alignment horizontal="center" wrapText="1"/>
    </xf>
    <xf numFmtId="0" fontId="4" fillId="0" borderId="5" xfId="0" applyFont="1" applyBorder="1" applyAlignment="1">
      <alignment horizontal="center" wrapText="1"/>
    </xf>
    <xf numFmtId="0" fontId="4" fillId="0" borderId="4" xfId="0" applyFont="1" applyBorder="1" applyAlignment="1">
      <alignment horizontal="justify" wrapText="1"/>
    </xf>
    <xf numFmtId="4" fontId="4" fillId="0" borderId="4" xfId="0" applyNumberFormat="1" applyFont="1" applyBorder="1" applyAlignment="1">
      <alignment horizontal="center" wrapText="1"/>
    </xf>
    <xf numFmtId="4" fontId="4" fillId="0" borderId="7" xfId="0" applyNumberFormat="1" applyFont="1" applyBorder="1" applyAlignment="1" applyProtection="1">
      <alignment horizontal="center" wrapText="1"/>
      <protection locked="0"/>
    </xf>
    <xf numFmtId="0" fontId="4" fillId="0" borderId="5" xfId="0" applyFont="1" applyBorder="1" applyAlignment="1">
      <alignment horizontal="justify" wrapText="1"/>
    </xf>
    <xf numFmtId="0" fontId="22" fillId="0" borderId="0" xfId="0" applyFont="1" applyAlignment="1">
      <alignment horizontal="left"/>
    </xf>
    <xf numFmtId="0" fontId="22" fillId="0" borderId="0" xfId="0" applyFont="1" applyAlignment="1">
      <alignment horizontal="right"/>
    </xf>
    <xf numFmtId="0" fontId="23" fillId="0" borderId="0" xfId="0" applyFont="1" applyAlignment="1">
      <alignment horizontal="left"/>
    </xf>
    <xf numFmtId="0" fontId="24" fillId="0" borderId="0" xfId="0" applyFont="1" applyAlignment="1">
      <alignment horizontal="center" vertical="top"/>
    </xf>
    <xf numFmtId="0" fontId="23" fillId="0" borderId="0" xfId="0" applyFont="1" applyAlignment="1">
      <alignment horizontal="right"/>
    </xf>
    <xf numFmtId="0" fontId="7" fillId="0" borderId="0" xfId="0" applyFont="1" applyAlignment="1">
      <alignment horizontal="left"/>
    </xf>
    <xf numFmtId="0" fontId="7" fillId="0" borderId="0" xfId="0" applyFont="1" applyAlignment="1"/>
    <xf numFmtId="0" fontId="23" fillId="0" borderId="0" xfId="0" applyFont="1" applyBorder="1" applyAlignment="1">
      <alignment horizontal="center"/>
    </xf>
    <xf numFmtId="4" fontId="23" fillId="2" borderId="17" xfId="0" applyNumberFormat="1" applyFont="1" applyFill="1" applyBorder="1" applyAlignment="1">
      <alignment horizontal="right"/>
    </xf>
    <xf numFmtId="4" fontId="23" fillId="2" borderId="18" xfId="0" applyNumberFormat="1" applyFont="1" applyFill="1" applyBorder="1" applyAlignment="1"/>
    <xf numFmtId="49" fontId="4" fillId="0" borderId="5" xfId="0" applyNumberFormat="1" applyFont="1" applyBorder="1" applyAlignment="1" applyProtection="1">
      <alignment horizontal="center" wrapText="1"/>
      <protection locked="0"/>
    </xf>
    <xf numFmtId="4" fontId="23" fillId="2" borderId="19" xfId="0" applyNumberFormat="1" applyFont="1" applyFill="1" applyBorder="1" applyAlignment="1"/>
    <xf numFmtId="4" fontId="23" fillId="2" borderId="20" xfId="0" applyNumberFormat="1" applyFont="1" applyFill="1" applyBorder="1" applyAlignment="1"/>
    <xf numFmtId="4" fontId="23" fillId="2" borderId="21" xfId="0" applyNumberFormat="1" applyFont="1" applyFill="1" applyBorder="1" applyAlignment="1"/>
    <xf numFmtId="0" fontId="7" fillId="0" borderId="0" xfId="0" applyFont="1" applyAlignment="1">
      <alignment horizontal="center"/>
    </xf>
    <xf numFmtId="49" fontId="23" fillId="0" borderId="0" xfId="0" applyNumberFormat="1" applyFont="1" applyBorder="1" applyAlignment="1">
      <alignment horizontal="center"/>
    </xf>
    <xf numFmtId="4" fontId="23" fillId="2" borderId="22" xfId="0" applyNumberFormat="1" applyFont="1" applyFill="1" applyBorder="1" applyAlignment="1">
      <alignment horizontal="right"/>
    </xf>
    <xf numFmtId="4" fontId="23" fillId="2" borderId="23" xfId="0" applyNumberFormat="1" applyFont="1" applyFill="1" applyBorder="1" applyAlignment="1">
      <alignment horizontal="right"/>
    </xf>
    <xf numFmtId="4" fontId="23" fillId="2" borderId="18" xfId="0" applyNumberFormat="1" applyFont="1" applyFill="1" applyBorder="1" applyAlignment="1">
      <alignment horizontal="right"/>
    </xf>
    <xf numFmtId="49" fontId="23" fillId="2" borderId="24" xfId="0" applyNumberFormat="1" applyFont="1" applyFill="1" applyBorder="1" applyAlignment="1">
      <alignment horizontal="center"/>
    </xf>
    <xf numFmtId="0" fontId="22" fillId="2" borderId="0" xfId="0" applyFont="1" applyFill="1" applyAlignment="1">
      <alignment horizontal="right"/>
    </xf>
    <xf numFmtId="0" fontId="22" fillId="2" borderId="0" xfId="0" applyFont="1" applyFill="1" applyAlignment="1">
      <alignment horizontal="left"/>
    </xf>
    <xf numFmtId="0" fontId="27" fillId="2" borderId="0" xfId="0" applyFont="1" applyFill="1" applyAlignment="1">
      <alignment horizontal="right"/>
    </xf>
    <xf numFmtId="0" fontId="36" fillId="0" borderId="0" xfId="0" applyFont="1"/>
    <xf numFmtId="0" fontId="23" fillId="0" borderId="24" xfId="0" applyFont="1" applyBorder="1" applyAlignment="1">
      <alignment horizontal="left"/>
    </xf>
    <xf numFmtId="0" fontId="23" fillId="0" borderId="0" xfId="0" applyFont="1" applyFill="1" applyAlignment="1">
      <alignment horizontal="left"/>
    </xf>
    <xf numFmtId="0" fontId="27" fillId="0" borderId="0" xfId="0" applyFont="1" applyFill="1" applyAlignment="1">
      <alignment horizontal="left"/>
    </xf>
    <xf numFmtId="0" fontId="23" fillId="0" borderId="0" xfId="0" applyFont="1" applyFill="1" applyAlignment="1">
      <alignment horizontal="center"/>
    </xf>
    <xf numFmtId="0" fontId="24" fillId="0" borderId="0" xfId="0" applyFont="1" applyFill="1" applyAlignment="1">
      <alignment horizontal="left"/>
    </xf>
    <xf numFmtId="0" fontId="24" fillId="0" borderId="0" xfId="0" applyFont="1" applyFill="1" applyAlignment="1">
      <alignment horizontal="center" vertical="top"/>
    </xf>
    <xf numFmtId="0" fontId="23" fillId="0" borderId="0" xfId="0" applyFont="1" applyFill="1" applyAlignment="1">
      <alignment horizontal="right"/>
    </xf>
    <xf numFmtId="0" fontId="23" fillId="0" borderId="25" xfId="0" applyFont="1" applyFill="1" applyBorder="1" applyAlignment="1">
      <alignment horizontal="left"/>
    </xf>
    <xf numFmtId="0" fontId="23" fillId="0" borderId="26" xfId="0" applyFont="1" applyFill="1" applyBorder="1" applyAlignment="1">
      <alignment horizontal="left"/>
    </xf>
    <xf numFmtId="0" fontId="23" fillId="0" borderId="27" xfId="0" applyFont="1" applyFill="1" applyBorder="1" applyAlignment="1">
      <alignment horizontal="left"/>
    </xf>
    <xf numFmtId="0" fontId="23" fillId="0" borderId="28" xfId="0" applyFont="1" applyFill="1" applyBorder="1" applyAlignment="1">
      <alignment horizontal="left"/>
    </xf>
    <xf numFmtId="0" fontId="23" fillId="0" borderId="29" xfId="0" applyFont="1" applyFill="1" applyBorder="1" applyAlignment="1">
      <alignment horizontal="left"/>
    </xf>
    <xf numFmtId="0" fontId="24" fillId="0" borderId="28" xfId="0" applyFont="1" applyFill="1" applyBorder="1" applyAlignment="1">
      <alignment horizontal="left" vertical="top"/>
    </xf>
    <xf numFmtId="0" fontId="24" fillId="0" borderId="29" xfId="0" applyFont="1" applyFill="1" applyBorder="1" applyAlignment="1">
      <alignment horizontal="left" vertical="top"/>
    </xf>
    <xf numFmtId="0" fontId="24" fillId="0" borderId="0" xfId="0" applyFont="1" applyFill="1" applyAlignment="1">
      <alignment horizontal="left" vertical="top"/>
    </xf>
    <xf numFmtId="0" fontId="23" fillId="0" borderId="0" xfId="0" applyFont="1" applyFill="1" applyBorder="1" applyAlignment="1">
      <alignment horizontal="left"/>
    </xf>
    <xf numFmtId="0" fontId="24" fillId="0" borderId="28" xfId="0" applyFont="1" applyFill="1" applyBorder="1" applyAlignment="1">
      <alignment horizontal="left"/>
    </xf>
    <xf numFmtId="0" fontId="24" fillId="0" borderId="0" xfId="0" applyFont="1" applyFill="1" applyBorder="1" applyAlignment="1">
      <alignment horizontal="left"/>
    </xf>
    <xf numFmtId="0" fontId="24" fillId="0" borderId="29" xfId="0" applyFont="1" applyFill="1" applyBorder="1" applyAlignment="1">
      <alignment horizontal="left"/>
    </xf>
    <xf numFmtId="0" fontId="23" fillId="0" borderId="0" xfId="0" applyFont="1" applyFill="1" applyBorder="1" applyAlignment="1">
      <alignment horizontal="right"/>
    </xf>
    <xf numFmtId="0" fontId="23" fillId="0" borderId="30" xfId="0" applyFont="1" applyFill="1" applyBorder="1" applyAlignment="1">
      <alignment horizontal="left"/>
    </xf>
    <xf numFmtId="0" fontId="23" fillId="0" borderId="31" xfId="0" applyFont="1" applyFill="1" applyBorder="1" applyAlignment="1">
      <alignment horizontal="left"/>
    </xf>
    <xf numFmtId="0" fontId="23" fillId="0" borderId="32" xfId="0" applyFont="1" applyFill="1" applyBorder="1" applyAlignment="1">
      <alignment horizontal="left"/>
    </xf>
    <xf numFmtId="0" fontId="30" fillId="0" borderId="0" xfId="0" applyFont="1" applyFill="1" applyAlignment="1">
      <alignment horizontal="left" vertical="center"/>
    </xf>
    <xf numFmtId="0" fontId="22" fillId="0" borderId="0" xfId="0" applyFont="1" applyFill="1" applyAlignment="1">
      <alignment horizontal="left" vertical="center"/>
    </xf>
    <xf numFmtId="4" fontId="23" fillId="2" borderId="17" xfId="0" applyNumberFormat="1" applyFont="1" applyFill="1" applyBorder="1" applyAlignment="1"/>
    <xf numFmtId="4" fontId="23" fillId="2" borderId="23" xfId="0" applyNumberFormat="1" applyFont="1" applyFill="1" applyBorder="1" applyAlignment="1"/>
    <xf numFmtId="0" fontId="23" fillId="2" borderId="0" xfId="0" applyFont="1" applyFill="1" applyAlignment="1">
      <alignment horizontal="left"/>
    </xf>
    <xf numFmtId="0" fontId="24" fillId="2" borderId="0" xfId="0" applyFont="1" applyFill="1" applyAlignment="1">
      <alignment horizontal="center" vertical="top"/>
    </xf>
    <xf numFmtId="0" fontId="23" fillId="2" borderId="24" xfId="0" applyFont="1" applyFill="1" applyBorder="1" applyAlignment="1">
      <alignment horizontal="center"/>
    </xf>
    <xf numFmtId="0" fontId="24" fillId="2" borderId="33" xfId="0" applyFont="1" applyFill="1" applyBorder="1" applyAlignment="1">
      <alignment horizontal="center" vertical="top"/>
    </xf>
    <xf numFmtId="0" fontId="23" fillId="2" borderId="0" xfId="0" applyFont="1" applyFill="1" applyAlignment="1">
      <alignment horizontal="right"/>
    </xf>
    <xf numFmtId="0" fontId="7" fillId="2" borderId="0" xfId="0" applyFont="1" applyFill="1" applyAlignment="1">
      <alignment horizontal="left"/>
    </xf>
    <xf numFmtId="0" fontId="7" fillId="2" borderId="0" xfId="0" applyFont="1" applyFill="1" applyAlignment="1"/>
    <xf numFmtId="0" fontId="23" fillId="2" borderId="0" xfId="0" applyFont="1" applyFill="1" applyBorder="1" applyAlignment="1">
      <alignment horizontal="center"/>
    </xf>
    <xf numFmtId="0" fontId="27" fillId="2" borderId="34" xfId="0" applyFont="1" applyFill="1" applyBorder="1" applyAlignment="1"/>
    <xf numFmtId="0" fontId="27" fillId="2" borderId="35" xfId="0" applyFont="1" applyFill="1" applyBorder="1" applyAlignment="1"/>
    <xf numFmtId="0" fontId="27" fillId="2" borderId="36" xfId="0" applyFont="1" applyFill="1" applyBorder="1" applyAlignment="1"/>
    <xf numFmtId="0" fontId="27" fillId="2" borderId="0" xfId="0" applyFont="1" applyFill="1" applyAlignment="1">
      <alignment horizontal="left"/>
    </xf>
    <xf numFmtId="0" fontId="27" fillId="2" borderId="37" xfId="0" applyFont="1" applyFill="1" applyBorder="1" applyAlignment="1"/>
    <xf numFmtId="0" fontId="27" fillId="2" borderId="0" xfId="0" applyFont="1" applyFill="1" applyBorder="1" applyAlignment="1"/>
    <xf numFmtId="0" fontId="27" fillId="2" borderId="38" xfId="0" applyFont="1" applyFill="1" applyBorder="1" applyAlignment="1"/>
    <xf numFmtId="0" fontId="27" fillId="2" borderId="18" xfId="0" applyFont="1" applyFill="1" applyBorder="1" applyAlignment="1"/>
    <xf numFmtId="0" fontId="27" fillId="2" borderId="24" xfId="0" applyFont="1" applyFill="1" applyBorder="1" applyAlignment="1"/>
    <xf numFmtId="0" fontId="27" fillId="2" borderId="39" xfId="0" applyFont="1" applyFill="1" applyBorder="1" applyAlignment="1"/>
    <xf numFmtId="0" fontId="27" fillId="2" borderId="40" xfId="0" applyFont="1" applyFill="1" applyBorder="1" applyAlignment="1">
      <alignment horizontal="center" vertical="center"/>
    </xf>
    <xf numFmtId="0" fontId="27" fillId="2" borderId="41" xfId="0" applyFont="1" applyFill="1" applyBorder="1" applyAlignment="1">
      <alignment horizontal="center" vertical="center"/>
    </xf>
    <xf numFmtId="0" fontId="27" fillId="2" borderId="42" xfId="0" applyFont="1" applyFill="1" applyBorder="1" applyAlignment="1">
      <alignment horizontal="center" vertical="center"/>
    </xf>
    <xf numFmtId="4" fontId="23" fillId="2" borderId="43" xfId="0" applyNumberFormat="1" applyFont="1" applyFill="1" applyBorder="1" applyAlignment="1">
      <alignment horizontal="right"/>
    </xf>
    <xf numFmtId="4" fontId="23" fillId="2" borderId="21" xfId="0" applyNumberFormat="1" applyFont="1" applyFill="1" applyBorder="1" applyAlignment="1">
      <alignment horizontal="right"/>
    </xf>
    <xf numFmtId="4" fontId="23" fillId="2" borderId="44" xfId="0" applyNumberFormat="1" applyFont="1" applyFill="1" applyBorder="1" applyAlignment="1">
      <alignment horizontal="right"/>
    </xf>
    <xf numFmtId="4" fontId="23" fillId="2" borderId="45" xfId="0" applyNumberFormat="1" applyFont="1" applyFill="1" applyBorder="1" applyAlignment="1">
      <alignment horizontal="right"/>
    </xf>
    <xf numFmtId="4" fontId="23" fillId="2" borderId="33" xfId="0" applyNumberFormat="1" applyFont="1" applyFill="1" applyBorder="1" applyAlignment="1">
      <alignment horizontal="right"/>
    </xf>
    <xf numFmtId="4" fontId="23" fillId="2" borderId="24" xfId="0" applyNumberFormat="1" applyFont="1" applyFill="1" applyBorder="1" applyAlignment="1">
      <alignment horizontal="right"/>
    </xf>
    <xf numFmtId="4" fontId="23" fillId="2" borderId="0" xfId="0" applyNumberFormat="1" applyFont="1" applyFill="1" applyBorder="1" applyAlignment="1">
      <alignment horizontal="right"/>
    </xf>
    <xf numFmtId="4" fontId="23" fillId="2" borderId="46" xfId="0" applyNumberFormat="1" applyFont="1" applyFill="1" applyBorder="1" applyAlignment="1"/>
    <xf numFmtId="4" fontId="23" fillId="2" borderId="44" xfId="0" applyNumberFormat="1" applyFont="1" applyFill="1" applyBorder="1" applyAlignment="1"/>
    <xf numFmtId="4" fontId="23" fillId="2" borderId="23" xfId="0" applyNumberFormat="1" applyFont="1" applyFill="1" applyBorder="1" applyAlignment="1">
      <alignment horizontal="center"/>
    </xf>
    <xf numFmtId="4" fontId="27" fillId="2" borderId="17" xfId="0" applyNumberFormat="1" applyFont="1" applyFill="1" applyBorder="1" applyAlignment="1">
      <alignment horizontal="center" vertical="center"/>
    </xf>
    <xf numFmtId="4" fontId="27" fillId="2" borderId="23" xfId="0" applyNumberFormat="1" applyFont="1" applyFill="1" applyBorder="1" applyAlignment="1">
      <alignment horizontal="center" vertical="center"/>
    </xf>
    <xf numFmtId="4" fontId="27" fillId="2" borderId="45" xfId="0" applyNumberFormat="1" applyFont="1" applyFill="1" applyBorder="1" applyAlignment="1">
      <alignment vertical="center"/>
    </xf>
    <xf numFmtId="4" fontId="23" fillId="2" borderId="33" xfId="0" applyNumberFormat="1" applyFont="1" applyFill="1" applyBorder="1" applyAlignment="1">
      <alignment horizontal="center"/>
    </xf>
    <xf numFmtId="4" fontId="23" fillId="2" borderId="24" xfId="0" applyNumberFormat="1" applyFont="1" applyFill="1" applyBorder="1" applyAlignment="1">
      <alignment horizontal="center"/>
    </xf>
    <xf numFmtId="4" fontId="23" fillId="2" borderId="45" xfId="0" applyNumberFormat="1" applyFont="1" applyFill="1" applyBorder="1" applyAlignment="1"/>
    <xf numFmtId="4" fontId="23" fillId="2" borderId="17" xfId="0" applyNumberFormat="1" applyFont="1" applyFill="1" applyBorder="1" applyAlignment="1">
      <alignment horizontal="center"/>
    </xf>
    <xf numFmtId="4" fontId="23" fillId="2" borderId="0" xfId="0" applyNumberFormat="1" applyFont="1" applyFill="1" applyBorder="1" applyAlignment="1">
      <alignment horizontal="center"/>
    </xf>
    <xf numFmtId="4" fontId="27" fillId="2" borderId="46" xfId="0" applyNumberFormat="1" applyFont="1" applyFill="1" applyBorder="1" applyAlignment="1">
      <alignment vertical="center"/>
    </xf>
    <xf numFmtId="4" fontId="27" fillId="2" borderId="44" xfId="0" applyNumberFormat="1" applyFont="1" applyFill="1" applyBorder="1" applyAlignment="1">
      <alignment vertical="center"/>
    </xf>
    <xf numFmtId="49" fontId="23" fillId="2" borderId="40" xfId="0" applyNumberFormat="1" applyFont="1" applyFill="1" applyBorder="1" applyAlignment="1">
      <alignment horizontal="center"/>
    </xf>
    <xf numFmtId="0" fontId="23" fillId="2" borderId="41" xfId="0" applyNumberFormat="1" applyFont="1" applyFill="1" applyBorder="1" applyAlignment="1">
      <alignment horizontal="left"/>
    </xf>
    <xf numFmtId="0" fontId="23" fillId="2" borderId="40" xfId="0" applyNumberFormat="1" applyFont="1" applyFill="1" applyBorder="1" applyAlignment="1">
      <alignment horizontal="right"/>
    </xf>
    <xf numFmtId="0" fontId="23" fillId="2" borderId="41" xfId="0" applyNumberFormat="1" applyFont="1" applyFill="1" applyBorder="1" applyAlignment="1">
      <alignment horizontal="right"/>
    </xf>
    <xf numFmtId="0" fontId="27" fillId="2" borderId="42" xfId="0" applyFont="1" applyFill="1" applyBorder="1" applyAlignment="1">
      <alignment vertical="center"/>
    </xf>
    <xf numFmtId="0" fontId="23" fillId="2" borderId="0" xfId="0" applyFont="1" applyFill="1" applyBorder="1" applyAlignment="1">
      <alignment horizontal="left" indent="2"/>
    </xf>
    <xf numFmtId="49" fontId="23" fillId="2" borderId="0" xfId="0" applyNumberFormat="1" applyFont="1" applyFill="1" applyBorder="1" applyAlignment="1">
      <alignment horizontal="center"/>
    </xf>
    <xf numFmtId="0" fontId="23" fillId="2" borderId="0" xfId="0" applyNumberFormat="1" applyFont="1" applyFill="1" applyBorder="1" applyAlignment="1">
      <alignment horizontal="left"/>
    </xf>
    <xf numFmtId="0" fontId="23" fillId="2" borderId="0" xfId="0" applyNumberFormat="1" applyFont="1" applyFill="1" applyBorder="1" applyAlignment="1">
      <alignment horizontal="right"/>
    </xf>
    <xf numFmtId="0" fontId="27" fillId="2" borderId="0" xfId="0" applyFont="1" applyFill="1" applyBorder="1" applyAlignment="1">
      <alignment horizontal="center" vertical="center"/>
    </xf>
    <xf numFmtId="0" fontId="27" fillId="2" borderId="0" xfId="0" applyFont="1" applyFill="1" applyBorder="1" applyAlignment="1">
      <alignment vertical="center"/>
    </xf>
    <xf numFmtId="0" fontId="33" fillId="2" borderId="0" xfId="0" applyFont="1" applyFill="1" applyBorder="1" applyAlignment="1">
      <alignment horizontal="left" indent="2"/>
    </xf>
    <xf numFmtId="0" fontId="22" fillId="2" borderId="24" xfId="0" applyFont="1" applyFill="1" applyBorder="1" applyAlignment="1">
      <alignment horizontal="left"/>
    </xf>
    <xf numFmtId="0" fontId="22" fillId="2" borderId="0" xfId="0" applyFont="1" applyFill="1" applyAlignment="1">
      <alignment horizontal="left" vertical="center"/>
    </xf>
    <xf numFmtId="0" fontId="30" fillId="2" borderId="0" xfId="0" applyFont="1" applyFill="1" applyAlignment="1">
      <alignment horizontal="left" vertical="center"/>
    </xf>
    <xf numFmtId="0" fontId="0" fillId="0" borderId="0" xfId="0" applyAlignment="1">
      <alignment wrapText="1"/>
    </xf>
    <xf numFmtId="0" fontId="23" fillId="0" borderId="0" xfId="0" applyFont="1" applyAlignment="1"/>
    <xf numFmtId="0" fontId="23" fillId="0" borderId="0" xfId="0" applyFont="1" applyBorder="1" applyAlignment="1"/>
    <xf numFmtId="0" fontId="0" fillId="0" borderId="0" xfId="0" applyAlignment="1">
      <alignment wrapText="1"/>
    </xf>
    <xf numFmtId="0" fontId="4" fillId="0" borderId="4" xfId="0" applyFont="1" applyBorder="1" applyAlignment="1" applyProtection="1">
      <alignment horizontal="justify" wrapText="1"/>
      <protection locked="0"/>
    </xf>
    <xf numFmtId="0" fontId="27" fillId="0" borderId="47" xfId="0" applyFont="1" applyFill="1" applyBorder="1" applyAlignment="1">
      <alignment vertical="center"/>
    </xf>
    <xf numFmtId="0" fontId="27" fillId="0" borderId="48" xfId="0" applyFont="1" applyFill="1" applyBorder="1" applyAlignment="1">
      <alignment vertical="center"/>
    </xf>
    <xf numFmtId="4" fontId="23" fillId="2" borderId="23" xfId="0" applyNumberFormat="1" applyFont="1" applyFill="1" applyBorder="1" applyAlignment="1">
      <alignment horizontal="right"/>
    </xf>
    <xf numFmtId="4" fontId="23" fillId="2" borderId="18" xfId="0" applyNumberFormat="1" applyFont="1" applyFill="1" applyBorder="1" applyAlignment="1">
      <alignment horizontal="right"/>
    </xf>
    <xf numFmtId="4" fontId="37" fillId="2" borderId="23" xfId="0" applyNumberFormat="1" applyFont="1" applyFill="1" applyBorder="1" applyAlignment="1">
      <alignment horizontal="center"/>
    </xf>
    <xf numFmtId="4" fontId="37" fillId="2" borderId="18" xfId="0" applyNumberFormat="1" applyFont="1" applyFill="1" applyBorder="1" applyAlignment="1">
      <alignment horizontal="right"/>
    </xf>
    <xf numFmtId="4" fontId="37" fillId="2" borderId="18" xfId="0" applyNumberFormat="1" applyFont="1" applyFill="1" applyBorder="1" applyAlignment="1"/>
    <xf numFmtId="4" fontId="37" fillId="2" borderId="17" xfId="0" applyNumberFormat="1" applyFont="1" applyFill="1" applyBorder="1" applyAlignment="1"/>
    <xf numFmtId="4" fontId="37" fillId="2" borderId="44" xfId="0" applyNumberFormat="1" applyFont="1" applyFill="1" applyBorder="1" applyAlignment="1"/>
    <xf numFmtId="4" fontId="37" fillId="2" borderId="17" xfId="0" applyNumberFormat="1" applyFont="1" applyFill="1" applyBorder="1" applyAlignment="1">
      <alignment horizontal="right"/>
    </xf>
    <xf numFmtId="4" fontId="37" fillId="2" borderId="23" xfId="0" applyNumberFormat="1" applyFont="1" applyFill="1" applyBorder="1" applyAlignment="1">
      <alignment horizontal="right"/>
    </xf>
    <xf numFmtId="4" fontId="37" fillId="2" borderId="23" xfId="0" applyNumberFormat="1" applyFont="1" applyFill="1" applyBorder="1" applyAlignment="1"/>
    <xf numFmtId="4" fontId="37" fillId="2" borderId="45" xfId="0" applyNumberFormat="1" applyFont="1" applyFill="1" applyBorder="1" applyAlignment="1"/>
    <xf numFmtId="0" fontId="0" fillId="0" borderId="0" xfId="0" applyAlignment="1">
      <alignment wrapText="1"/>
    </xf>
    <xf numFmtId="0" fontId="10" fillId="0" borderId="2" xfId="0" applyFont="1" applyBorder="1" applyAlignment="1">
      <alignment horizontal="center" wrapText="1"/>
    </xf>
    <xf numFmtId="0" fontId="10" fillId="0" borderId="5" xfId="0" applyFont="1" applyBorder="1" applyAlignment="1">
      <alignment horizontal="center" wrapText="1"/>
    </xf>
    <xf numFmtId="0" fontId="10" fillId="0" borderId="4" xfId="0" applyFont="1" applyBorder="1" applyAlignment="1">
      <alignment horizontal="center" wrapText="1"/>
    </xf>
    <xf numFmtId="49" fontId="23" fillId="0" borderId="49" xfId="0" applyNumberFormat="1" applyFont="1" applyBorder="1" applyAlignment="1">
      <alignment horizontal="center"/>
    </xf>
    <xf numFmtId="49" fontId="23" fillId="0" borderId="17" xfId="0" applyNumberFormat="1" applyFont="1" applyBorder="1" applyAlignment="1">
      <alignment horizontal="center"/>
    </xf>
    <xf numFmtId="49" fontId="23" fillId="0" borderId="45" xfId="0" applyNumberFormat="1" applyFont="1" applyBorder="1" applyAlignment="1">
      <alignment horizontal="center"/>
    </xf>
    <xf numFmtId="49" fontId="23" fillId="0" borderId="53" xfId="0" applyNumberFormat="1" applyFont="1" applyBorder="1" applyAlignment="1">
      <alignment horizontal="center"/>
    </xf>
    <xf numFmtId="49" fontId="23" fillId="0" borderId="41" xfId="0" applyNumberFormat="1" applyFont="1" applyBorder="1" applyAlignment="1">
      <alignment horizontal="center"/>
    </xf>
    <xf numFmtId="49" fontId="23" fillId="0" borderId="42" xfId="0" applyNumberFormat="1" applyFont="1" applyBorder="1" applyAlignment="1">
      <alignment horizontal="center"/>
    </xf>
    <xf numFmtId="0" fontId="33" fillId="0" borderId="0" xfId="0" applyFont="1" applyBorder="1" applyAlignment="1">
      <alignment horizontal="center" wrapText="1"/>
    </xf>
    <xf numFmtId="0" fontId="33" fillId="0" borderId="24" xfId="0" applyFont="1" applyBorder="1" applyAlignment="1">
      <alignment horizontal="center" wrapText="1"/>
    </xf>
    <xf numFmtId="0" fontId="23" fillId="0" borderId="24" xfId="0" applyFont="1" applyBorder="1" applyAlignment="1">
      <alignment horizontal="center"/>
    </xf>
    <xf numFmtId="0" fontId="33" fillId="0" borderId="33" xfId="0" applyFont="1" applyBorder="1" applyAlignment="1">
      <alignment vertical="top"/>
    </xf>
    <xf numFmtId="0" fontId="33" fillId="0" borderId="0" xfId="0" applyFont="1" applyBorder="1" applyAlignment="1">
      <alignment vertical="top"/>
    </xf>
    <xf numFmtId="0" fontId="34" fillId="0" borderId="0" xfId="0" applyFont="1" applyAlignment="1">
      <alignment horizontal="center"/>
    </xf>
    <xf numFmtId="49" fontId="23" fillId="0" borderId="0" xfId="0" applyNumberFormat="1" applyFont="1" applyBorder="1" applyAlignment="1">
      <alignment horizontal="center"/>
    </xf>
    <xf numFmtId="0" fontId="23" fillId="0" borderId="0" xfId="0" applyFont="1" applyAlignment="1">
      <alignment horizontal="center"/>
    </xf>
    <xf numFmtId="49" fontId="23" fillId="0" borderId="0" xfId="0" applyNumberFormat="1" applyFont="1" applyAlignment="1">
      <alignment horizontal="left"/>
    </xf>
    <xf numFmtId="0" fontId="23" fillId="0" borderId="0" xfId="0" applyFont="1" applyAlignment="1">
      <alignment horizontal="left"/>
    </xf>
    <xf numFmtId="0" fontId="23" fillId="0" borderId="0" xfId="0" applyFont="1" applyBorder="1" applyAlignment="1">
      <alignment horizontal="center" vertical="center"/>
    </xf>
    <xf numFmtId="49" fontId="23" fillId="0" borderId="24" xfId="0" applyNumberFormat="1" applyFont="1" applyBorder="1" applyAlignment="1">
      <alignment horizontal="center"/>
    </xf>
    <xf numFmtId="0" fontId="23" fillId="0" borderId="0" xfId="0" applyFont="1" applyAlignment="1">
      <alignment horizontal="right"/>
    </xf>
    <xf numFmtId="49" fontId="23" fillId="0" borderId="24" xfId="0" applyNumberFormat="1" applyFont="1" applyBorder="1" applyAlignment="1">
      <alignment horizontal="left"/>
    </xf>
    <xf numFmtId="49" fontId="23" fillId="0" borderId="50" xfId="0" applyNumberFormat="1" applyFont="1" applyBorder="1" applyAlignment="1">
      <alignment horizontal="center"/>
    </xf>
    <xf numFmtId="49" fontId="23" fillId="0" borderId="51" xfId="0" applyNumberFormat="1" applyFont="1" applyBorder="1" applyAlignment="1">
      <alignment horizontal="center"/>
    </xf>
    <xf numFmtId="49" fontId="23" fillId="0" borderId="52" xfId="0" applyNumberFormat="1" applyFont="1" applyBorder="1" applyAlignment="1">
      <alignment horizontal="center"/>
    </xf>
    <xf numFmtId="0" fontId="23" fillId="0" borderId="33" xfId="0" applyFont="1" applyBorder="1" applyAlignment="1">
      <alignment horizontal="center" vertical="top"/>
    </xf>
    <xf numFmtId="0" fontId="24" fillId="0" borderId="33" xfId="0" applyFont="1" applyBorder="1" applyAlignment="1">
      <alignment horizontal="center" vertical="top"/>
    </xf>
    <xf numFmtId="0" fontId="24" fillId="0" borderId="24" xfId="0" applyFont="1" applyBorder="1" applyAlignment="1">
      <alignment horizontal="center" vertical="top"/>
    </xf>
    <xf numFmtId="0" fontId="33" fillId="0" borderId="24" xfId="0" applyFont="1" applyBorder="1" applyAlignment="1">
      <alignment horizontal="center"/>
    </xf>
    <xf numFmtId="0" fontId="23" fillId="0" borderId="0" xfId="0" applyFont="1" applyBorder="1" applyAlignment="1">
      <alignment horizontal="center" vertical="top"/>
    </xf>
    <xf numFmtId="0" fontId="23" fillId="0" borderId="0" xfId="0" applyFont="1" applyAlignment="1">
      <alignment horizontal="left" wrapText="1"/>
    </xf>
    <xf numFmtId="0" fontId="32" fillId="0" borderId="0" xfId="0" applyFont="1" applyAlignment="1">
      <alignment horizontal="center"/>
    </xf>
    <xf numFmtId="0" fontId="23" fillId="0" borderId="0" xfId="0" applyFont="1" applyAlignment="1">
      <alignment horizontal="center" vertical="top"/>
    </xf>
    <xf numFmtId="4" fontId="27" fillId="2" borderId="19" xfId="0" applyNumberFormat="1" applyFont="1" applyFill="1" applyBorder="1" applyAlignment="1">
      <alignment horizontal="center" vertical="center"/>
    </xf>
    <xf numFmtId="4" fontId="27" fillId="2" borderId="21" xfId="0" applyNumberFormat="1" applyFont="1" applyFill="1" applyBorder="1" applyAlignment="1">
      <alignment horizontal="center" vertical="center"/>
    </xf>
    <xf numFmtId="0" fontId="23" fillId="2" borderId="60" xfId="0" applyFont="1" applyFill="1" applyBorder="1" applyAlignment="1">
      <alignment horizontal="left" indent="2"/>
    </xf>
    <xf numFmtId="0" fontId="23" fillId="2" borderId="33" xfId="0" applyFont="1" applyFill="1" applyBorder="1" applyAlignment="1">
      <alignment horizontal="left" indent="2"/>
    </xf>
    <xf numFmtId="0" fontId="23" fillId="2" borderId="62" xfId="0" applyFont="1" applyFill="1" applyBorder="1" applyAlignment="1">
      <alignment horizontal="left" indent="2"/>
    </xf>
    <xf numFmtId="49" fontId="23" fillId="0" borderId="60" xfId="0" applyNumberFormat="1" applyFont="1" applyBorder="1" applyAlignment="1">
      <alignment horizontal="center"/>
    </xf>
    <xf numFmtId="49" fontId="23" fillId="0" borderId="33" xfId="0" applyNumberFormat="1" applyFont="1" applyBorder="1" applyAlignment="1">
      <alignment horizontal="center"/>
    </xf>
    <xf numFmtId="49" fontId="23" fillId="0" borderId="54" xfId="0" applyNumberFormat="1" applyFont="1" applyBorder="1" applyAlignment="1">
      <alignment horizontal="center"/>
    </xf>
    <xf numFmtId="49" fontId="23" fillId="0" borderId="55" xfId="0" applyNumberFormat="1" applyFont="1" applyBorder="1" applyAlignment="1">
      <alignment horizontal="center"/>
    </xf>
    <xf numFmtId="49" fontId="23" fillId="0" borderId="39" xfId="0" applyNumberFormat="1" applyFont="1" applyBorder="1" applyAlignment="1">
      <alignment horizontal="center"/>
    </xf>
    <xf numFmtId="49" fontId="23" fillId="2" borderId="22" xfId="0" applyNumberFormat="1" applyFont="1" applyFill="1" applyBorder="1" applyAlignment="1">
      <alignment horizontal="center"/>
    </xf>
    <xf numFmtId="49" fontId="23" fillId="2" borderId="33" xfId="0" applyNumberFormat="1" applyFont="1" applyFill="1" applyBorder="1" applyAlignment="1">
      <alignment horizontal="center"/>
    </xf>
    <xf numFmtId="49" fontId="23" fillId="2" borderId="54" xfId="0" applyNumberFormat="1" applyFont="1" applyFill="1" applyBorder="1" applyAlignment="1">
      <alignment horizontal="center"/>
    </xf>
    <xf numFmtId="49" fontId="23" fillId="2" borderId="18" xfId="0" applyNumberFormat="1" applyFont="1" applyFill="1" applyBorder="1" applyAlignment="1">
      <alignment horizontal="center"/>
    </xf>
    <xf numFmtId="49" fontId="23" fillId="2" borderId="24" xfId="0" applyNumberFormat="1" applyFont="1" applyFill="1" applyBorder="1" applyAlignment="1">
      <alignment horizontal="center"/>
    </xf>
    <xf numFmtId="49" fontId="23" fillId="2" borderId="39" xfId="0" applyNumberFormat="1" applyFont="1" applyFill="1" applyBorder="1" applyAlignment="1">
      <alignment horizontal="center"/>
    </xf>
    <xf numFmtId="4" fontId="23" fillId="2" borderId="19" xfId="0" applyNumberFormat="1" applyFont="1" applyFill="1" applyBorder="1" applyAlignment="1">
      <alignment horizontal="center"/>
    </xf>
    <xf numFmtId="4" fontId="23" fillId="2" borderId="21" xfId="0" applyNumberFormat="1" applyFont="1" applyFill="1" applyBorder="1" applyAlignment="1">
      <alignment horizontal="center"/>
    </xf>
    <xf numFmtId="4" fontId="27" fillId="2" borderId="20" xfId="0" applyNumberFormat="1" applyFont="1" applyFill="1" applyBorder="1" applyAlignment="1">
      <alignment horizontal="center" vertical="center"/>
    </xf>
    <xf numFmtId="0" fontId="33" fillId="2" borderId="24" xfId="0" applyFont="1" applyFill="1" applyBorder="1" applyAlignment="1">
      <alignment horizontal="center"/>
    </xf>
    <xf numFmtId="49" fontId="33" fillId="2" borderId="24" xfId="0" applyNumberFormat="1" applyFont="1" applyFill="1" applyBorder="1" applyAlignment="1">
      <alignment horizontal="center"/>
    </xf>
    <xf numFmtId="0" fontId="33" fillId="2" borderId="69" xfId="0" applyFont="1" applyFill="1" applyBorder="1" applyAlignment="1">
      <alignment horizontal="center" wrapText="1"/>
    </xf>
    <xf numFmtId="0" fontId="23" fillId="2" borderId="24" xfId="0" applyFont="1" applyFill="1" applyBorder="1" applyAlignment="1">
      <alignment horizontal="center"/>
    </xf>
    <xf numFmtId="0" fontId="23" fillId="2" borderId="0" xfId="0" applyFont="1" applyFill="1" applyBorder="1" applyAlignment="1">
      <alignment horizontal="center"/>
    </xf>
    <xf numFmtId="4" fontId="23" fillId="2" borderId="19" xfId="0" applyNumberFormat="1" applyFont="1" applyFill="1" applyBorder="1" applyAlignment="1">
      <alignment horizontal="right"/>
    </xf>
    <xf numFmtId="4" fontId="23" fillId="2" borderId="21" xfId="0" applyNumberFormat="1" applyFont="1" applyFill="1" applyBorder="1" applyAlignment="1">
      <alignment horizontal="right"/>
    </xf>
    <xf numFmtId="0" fontId="23" fillId="2" borderId="55" xfId="0" applyFont="1" applyFill="1" applyBorder="1" applyAlignment="1">
      <alignment horizontal="left" indent="2"/>
    </xf>
    <xf numFmtId="0" fontId="23" fillId="2" borderId="24" xfId="0" applyFont="1" applyFill="1" applyBorder="1" applyAlignment="1">
      <alignment horizontal="left" indent="2"/>
    </xf>
    <xf numFmtId="4" fontId="23" fillId="2" borderId="22" xfId="0" applyNumberFormat="1" applyFont="1" applyFill="1" applyBorder="1" applyAlignment="1">
      <alignment horizontal="right"/>
    </xf>
    <xf numFmtId="4" fontId="23" fillId="2" borderId="18" xfId="0" applyNumberFormat="1" applyFont="1" applyFill="1" applyBorder="1" applyAlignment="1">
      <alignment horizontal="right"/>
    </xf>
    <xf numFmtId="0" fontId="23" fillId="2" borderId="55" xfId="0" applyFont="1" applyFill="1" applyBorder="1" applyAlignment="1">
      <alignment horizontal="left" indent="3"/>
    </xf>
    <xf numFmtId="0" fontId="23" fillId="2" borderId="24" xfId="0" applyFont="1" applyFill="1" applyBorder="1" applyAlignment="1">
      <alignment horizontal="left" indent="3"/>
    </xf>
    <xf numFmtId="0" fontId="23" fillId="2" borderId="63" xfId="0" applyFont="1" applyFill="1" applyBorder="1" applyAlignment="1">
      <alignment horizontal="left" indent="3"/>
    </xf>
    <xf numFmtId="0" fontId="26" fillId="2" borderId="55" xfId="0" applyFont="1" applyFill="1" applyBorder="1" applyAlignment="1"/>
    <xf numFmtId="0" fontId="26" fillId="2" borderId="24" xfId="0" applyFont="1" applyFill="1" applyBorder="1" applyAlignment="1"/>
    <xf numFmtId="0" fontId="26" fillId="2" borderId="63" xfId="0" applyFont="1" applyFill="1" applyBorder="1" applyAlignment="1"/>
    <xf numFmtId="0" fontId="23" fillId="2" borderId="0" xfId="0" applyFont="1" applyFill="1" applyAlignment="1">
      <alignment horizontal="center"/>
    </xf>
    <xf numFmtId="0" fontId="24" fillId="2" borderId="0" xfId="0" applyFont="1" applyFill="1" applyAlignment="1">
      <alignment horizontal="center" vertical="top"/>
    </xf>
    <xf numFmtId="0" fontId="24" fillId="2" borderId="33" xfId="0" applyFont="1" applyFill="1" applyBorder="1" applyAlignment="1">
      <alignment horizontal="center" vertical="top"/>
    </xf>
    <xf numFmtId="0" fontId="7" fillId="2" borderId="0" xfId="0" applyFont="1" applyFill="1" applyAlignment="1">
      <alignment horizontal="center"/>
    </xf>
    <xf numFmtId="4" fontId="27" fillId="2" borderId="46" xfId="0" applyNumberFormat="1" applyFont="1" applyFill="1" applyBorder="1" applyAlignment="1">
      <alignment horizontal="center" vertical="center"/>
    </xf>
    <xf numFmtId="4" fontId="27" fillId="2" borderId="44" xfId="0" applyNumberFormat="1" applyFont="1" applyFill="1" applyBorder="1" applyAlignment="1">
      <alignment horizontal="center" vertical="center"/>
    </xf>
    <xf numFmtId="4" fontId="27" fillId="2" borderId="65" xfId="0" applyNumberFormat="1" applyFont="1" applyFill="1" applyBorder="1" applyAlignment="1">
      <alignment horizontal="center" vertical="center"/>
    </xf>
    <xf numFmtId="49" fontId="23" fillId="2" borderId="17" xfId="0" applyNumberFormat="1" applyFont="1" applyFill="1" applyBorder="1" applyAlignment="1">
      <alignment horizontal="center"/>
    </xf>
    <xf numFmtId="49" fontId="23" fillId="2" borderId="45" xfId="0" applyNumberFormat="1" applyFont="1" applyFill="1" applyBorder="1" applyAlignment="1">
      <alignment horizontal="center"/>
    </xf>
    <xf numFmtId="0" fontId="23" fillId="2" borderId="33" xfId="0" applyFont="1" applyFill="1" applyBorder="1" applyAlignment="1">
      <alignment horizontal="center" vertical="center"/>
    </xf>
    <xf numFmtId="0" fontId="23" fillId="2" borderId="54"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72" xfId="0" applyFont="1" applyFill="1" applyBorder="1" applyAlignment="1">
      <alignment horizontal="center" vertical="center"/>
    </xf>
    <xf numFmtId="0" fontId="23" fillId="2" borderId="0" xfId="0" applyFont="1" applyFill="1" applyAlignment="1">
      <alignment horizontal="right"/>
    </xf>
    <xf numFmtId="49" fontId="23" fillId="2" borderId="24" xfId="0" applyNumberFormat="1" applyFont="1" applyFill="1" applyBorder="1" applyAlignment="1">
      <alignment horizontal="left"/>
    </xf>
    <xf numFmtId="49" fontId="23" fillId="2" borderId="51" xfId="0" applyNumberFormat="1" applyFont="1" applyFill="1" applyBorder="1" applyAlignment="1">
      <alignment horizontal="center"/>
    </xf>
    <xf numFmtId="49" fontId="23" fillId="2" borderId="52" xfId="0" applyNumberFormat="1" applyFont="1" applyFill="1" applyBorder="1" applyAlignment="1">
      <alignment horizontal="center"/>
    </xf>
    <xf numFmtId="49" fontId="23" fillId="2" borderId="41" xfId="0" applyNumberFormat="1" applyFont="1" applyFill="1" applyBorder="1" applyAlignment="1">
      <alignment horizontal="center"/>
    </xf>
    <xf numFmtId="49" fontId="23" fillId="2" borderId="42" xfId="0" applyNumberFormat="1" applyFont="1" applyFill="1" applyBorder="1" applyAlignment="1">
      <alignment horizontal="center"/>
    </xf>
    <xf numFmtId="0" fontId="26" fillId="2" borderId="0" xfId="0" applyFont="1" applyFill="1" applyAlignment="1">
      <alignment horizontal="center"/>
    </xf>
    <xf numFmtId="0" fontId="27" fillId="2" borderId="71" xfId="0" applyFont="1" applyFill="1" applyBorder="1" applyAlignment="1">
      <alignment horizontal="center"/>
    </xf>
    <xf numFmtId="0" fontId="27" fillId="2" borderId="35" xfId="0" applyFont="1" applyFill="1" applyBorder="1" applyAlignment="1">
      <alignment horizontal="center"/>
    </xf>
    <xf numFmtId="0" fontId="27" fillId="2" borderId="36" xfId="0" applyFont="1" applyFill="1" applyBorder="1" applyAlignment="1">
      <alignment horizontal="center"/>
    </xf>
    <xf numFmtId="0" fontId="27" fillId="2" borderId="34" xfId="0" applyFont="1" applyFill="1" applyBorder="1" applyAlignment="1">
      <alignment horizontal="center"/>
    </xf>
    <xf numFmtId="0" fontId="27" fillId="2" borderId="34" xfId="0" applyFont="1" applyFill="1" applyBorder="1" applyAlignment="1">
      <alignment horizontal="center" wrapText="1"/>
    </xf>
    <xf numFmtId="0" fontId="27" fillId="2" borderId="35" xfId="0" applyFont="1" applyFill="1" applyBorder="1" applyAlignment="1">
      <alignment horizontal="center" wrapText="1"/>
    </xf>
    <xf numFmtId="0" fontId="27" fillId="2" borderId="36" xfId="0" applyFont="1" applyFill="1" applyBorder="1" applyAlignment="1">
      <alignment horizontal="center" wrapText="1"/>
    </xf>
    <xf numFmtId="0" fontId="27" fillId="2" borderId="37" xfId="0" applyFont="1" applyFill="1" applyBorder="1" applyAlignment="1">
      <alignment horizontal="center" wrapText="1"/>
    </xf>
    <xf numFmtId="0" fontId="27" fillId="2" borderId="0" xfId="0" applyFont="1" applyFill="1" applyBorder="1" applyAlignment="1">
      <alignment horizontal="center" wrapText="1"/>
    </xf>
    <xf numFmtId="0" fontId="27" fillId="2" borderId="38" xfId="0" applyFont="1" applyFill="1" applyBorder="1" applyAlignment="1">
      <alignment horizontal="center" wrapText="1"/>
    </xf>
    <xf numFmtId="0" fontId="27" fillId="2" borderId="18" xfId="0" applyFont="1" applyFill="1" applyBorder="1" applyAlignment="1">
      <alignment horizontal="center" wrapText="1"/>
    </xf>
    <xf numFmtId="0" fontId="27" fillId="2" borderId="24" xfId="0" applyFont="1" applyFill="1" applyBorder="1" applyAlignment="1">
      <alignment horizontal="center" wrapText="1"/>
    </xf>
    <xf numFmtId="0" fontId="27" fillId="2" borderId="39" xfId="0" applyFont="1" applyFill="1" applyBorder="1" applyAlignment="1">
      <alignment horizontal="center" wrapText="1"/>
    </xf>
    <xf numFmtId="0" fontId="27" fillId="2" borderId="51" xfId="0" applyFont="1" applyFill="1" applyBorder="1" applyAlignment="1">
      <alignment horizontal="center"/>
    </xf>
    <xf numFmtId="0" fontId="27" fillId="2" borderId="52" xfId="0" applyFont="1" applyFill="1" applyBorder="1" applyAlignment="1">
      <alignment horizontal="center"/>
    </xf>
    <xf numFmtId="0" fontId="27" fillId="2" borderId="64" xfId="0" applyFont="1" applyFill="1" applyBorder="1" applyAlignment="1">
      <alignment horizontal="center"/>
    </xf>
    <xf numFmtId="0" fontId="27" fillId="2" borderId="0" xfId="0" applyFont="1" applyFill="1" applyBorder="1" applyAlignment="1">
      <alignment horizontal="center"/>
    </xf>
    <xf numFmtId="0" fontId="27" fillId="2" borderId="38" xfId="0" applyFont="1" applyFill="1" applyBorder="1" applyAlignment="1">
      <alignment horizontal="center"/>
    </xf>
    <xf numFmtId="0" fontId="27" fillId="2" borderId="37" xfId="0" applyFont="1" applyFill="1" applyBorder="1" applyAlignment="1">
      <alignment horizontal="center"/>
    </xf>
    <xf numFmtId="0" fontId="27" fillId="2" borderId="17" xfId="0" applyFont="1" applyFill="1" applyBorder="1" applyAlignment="1">
      <alignment horizontal="center" wrapText="1"/>
    </xf>
    <xf numFmtId="0" fontId="0" fillId="2" borderId="17" xfId="0" applyFill="1" applyBorder="1"/>
    <xf numFmtId="0" fontId="27" fillId="2" borderId="45" xfId="0" applyFont="1" applyFill="1" applyBorder="1" applyAlignment="1">
      <alignment horizontal="center" wrapText="1"/>
    </xf>
    <xf numFmtId="0" fontId="38" fillId="2" borderId="17" xfId="0" applyFont="1" applyFill="1" applyBorder="1" applyAlignment="1">
      <alignment horizontal="center" wrapText="1"/>
    </xf>
    <xf numFmtId="0" fontId="27" fillId="2" borderId="17" xfId="0" applyFont="1" applyFill="1" applyBorder="1" applyAlignment="1">
      <alignment horizontal="center"/>
    </xf>
    <xf numFmtId="0" fontId="27" fillId="2" borderId="45" xfId="0" applyFont="1" applyFill="1" applyBorder="1" applyAlignment="1">
      <alignment horizontal="center"/>
    </xf>
    <xf numFmtId="49" fontId="23" fillId="2" borderId="21" xfId="0" applyNumberFormat="1" applyFont="1" applyFill="1" applyBorder="1" applyAlignment="1">
      <alignment horizontal="center"/>
    </xf>
    <xf numFmtId="4" fontId="23" fillId="2" borderId="43" xfId="0" applyNumberFormat="1" applyFont="1" applyFill="1" applyBorder="1" applyAlignment="1">
      <alignment horizontal="right"/>
    </xf>
    <xf numFmtId="4" fontId="23" fillId="2" borderId="69" xfId="0" applyNumberFormat="1" applyFont="1" applyFill="1" applyBorder="1" applyAlignment="1">
      <alignment horizontal="right"/>
    </xf>
    <xf numFmtId="4" fontId="23" fillId="2" borderId="70" xfId="0" applyNumberFormat="1" applyFont="1" applyFill="1" applyBorder="1" applyAlignment="1">
      <alignment horizontal="right"/>
    </xf>
    <xf numFmtId="0" fontId="27" fillId="2" borderId="49" xfId="0" applyFont="1" applyFill="1" applyBorder="1" applyAlignment="1">
      <alignment horizontal="center" vertical="center"/>
    </xf>
    <xf numFmtId="0" fontId="27" fillId="2" borderId="17" xfId="0" applyFont="1" applyFill="1" applyBorder="1" applyAlignment="1">
      <alignment horizontal="center" vertical="center"/>
    </xf>
    <xf numFmtId="0" fontId="27" fillId="2" borderId="41"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57" xfId="0" applyFont="1" applyFill="1" applyBorder="1" applyAlignment="1">
      <alignment horizontal="center" vertical="center"/>
    </xf>
    <xf numFmtId="0" fontId="27" fillId="2" borderId="58" xfId="0" applyFont="1" applyFill="1" applyBorder="1" applyAlignment="1">
      <alignment horizontal="center" vertical="center"/>
    </xf>
    <xf numFmtId="0" fontId="23" fillId="2" borderId="59" xfId="0" applyFont="1" applyFill="1" applyBorder="1" applyAlignment="1"/>
    <xf numFmtId="0" fontId="23" fillId="2" borderId="47" xfId="0" applyFont="1" applyFill="1" applyBorder="1" applyAlignment="1"/>
    <xf numFmtId="49" fontId="23" fillId="2" borderId="68" xfId="0" applyNumberFormat="1" applyFont="1" applyFill="1" applyBorder="1" applyAlignment="1">
      <alignment horizontal="center"/>
    </xf>
    <xf numFmtId="0" fontId="23" fillId="2" borderId="49" xfId="0" applyFont="1" applyFill="1" applyBorder="1" applyAlignment="1"/>
    <xf numFmtId="0" fontId="23" fillId="2" borderId="17" xfId="0" applyFont="1" applyFill="1" applyBorder="1" applyAlignment="1"/>
    <xf numFmtId="0" fontId="23" fillId="2" borderId="23" xfId="0" applyFont="1" applyFill="1" applyBorder="1" applyAlignment="1"/>
    <xf numFmtId="49" fontId="23" fillId="2" borderId="49" xfId="0" applyNumberFormat="1" applyFont="1" applyFill="1" applyBorder="1" applyAlignment="1">
      <alignment horizontal="center"/>
    </xf>
    <xf numFmtId="4" fontId="23" fillId="2" borderId="23" xfId="0" applyNumberFormat="1" applyFont="1" applyFill="1" applyBorder="1" applyAlignment="1">
      <alignment horizontal="right"/>
    </xf>
    <xf numFmtId="4" fontId="23" fillId="2" borderId="47" xfId="0" applyNumberFormat="1" applyFont="1" applyFill="1" applyBorder="1" applyAlignment="1">
      <alignment horizontal="right"/>
    </xf>
    <xf numFmtId="4" fontId="23" fillId="2" borderId="48" xfId="0" applyNumberFormat="1" applyFont="1" applyFill="1" applyBorder="1" applyAlignment="1">
      <alignment horizontal="right"/>
    </xf>
    <xf numFmtId="0" fontId="26" fillId="2" borderId="59" xfId="0" applyFont="1" applyFill="1" applyBorder="1" applyAlignment="1"/>
    <xf numFmtId="0" fontId="26" fillId="2" borderId="47" xfId="0" applyFont="1" applyFill="1" applyBorder="1" applyAlignment="1"/>
    <xf numFmtId="49" fontId="26" fillId="2" borderId="49" xfId="0" applyNumberFormat="1" applyFont="1" applyFill="1" applyBorder="1" applyAlignment="1">
      <alignment horizontal="center"/>
    </xf>
    <xf numFmtId="49" fontId="26" fillId="2" borderId="17" xfId="0" applyNumberFormat="1" applyFont="1" applyFill="1" applyBorder="1" applyAlignment="1">
      <alignment horizontal="center"/>
    </xf>
    <xf numFmtId="0" fontId="23" fillId="2" borderId="55" xfId="0" applyFont="1" applyFill="1" applyBorder="1" applyAlignment="1">
      <alignment horizontal="left" indent="1"/>
    </xf>
    <xf numFmtId="0" fontId="23" fillId="2" borderId="24" xfId="0" applyFont="1" applyFill="1" applyBorder="1" applyAlignment="1">
      <alignment horizontal="left" indent="1"/>
    </xf>
    <xf numFmtId="0" fontId="23" fillId="2" borderId="63" xfId="0" applyFont="1" applyFill="1" applyBorder="1" applyAlignment="1">
      <alignment horizontal="left" indent="1"/>
    </xf>
    <xf numFmtId="0" fontId="23" fillId="2" borderId="63" xfId="0" applyFont="1" applyFill="1" applyBorder="1" applyAlignment="1">
      <alignment horizontal="left" indent="2"/>
    </xf>
    <xf numFmtId="49" fontId="23" fillId="2" borderId="60" xfId="0" applyNumberFormat="1" applyFont="1" applyFill="1" applyBorder="1" applyAlignment="1">
      <alignment horizontal="center"/>
    </xf>
    <xf numFmtId="0" fontId="23" fillId="2" borderId="66" xfId="0" applyFont="1" applyFill="1" applyBorder="1" applyAlignment="1">
      <alignment horizontal="left" indent="1"/>
    </xf>
    <xf numFmtId="0" fontId="23" fillId="2" borderId="19" xfId="0" applyFont="1" applyFill="1" applyBorder="1" applyAlignment="1">
      <alignment horizontal="left" indent="1"/>
    </xf>
    <xf numFmtId="0" fontId="23" fillId="2" borderId="46" xfId="0" applyFont="1" applyFill="1" applyBorder="1" applyAlignment="1">
      <alignment horizontal="left" indent="1"/>
    </xf>
    <xf numFmtId="49" fontId="23" fillId="2" borderId="55" xfId="0" applyNumberFormat="1" applyFont="1" applyFill="1" applyBorder="1" applyAlignment="1">
      <alignment horizontal="center"/>
    </xf>
    <xf numFmtId="49" fontId="23" fillId="2" borderId="64" xfId="0" applyNumberFormat="1" applyFont="1" applyFill="1" applyBorder="1" applyAlignment="1">
      <alignment horizontal="center"/>
    </xf>
    <xf numFmtId="49" fontId="23" fillId="2" borderId="0" xfId="0" applyNumberFormat="1" applyFont="1" applyFill="1" applyBorder="1" applyAlignment="1">
      <alignment horizontal="center"/>
    </xf>
    <xf numFmtId="49" fontId="23" fillId="2" borderId="38" xfId="0" applyNumberFormat="1" applyFont="1" applyFill="1" applyBorder="1" applyAlignment="1">
      <alignment horizontal="center"/>
    </xf>
    <xf numFmtId="49" fontId="23" fillId="2" borderId="37" xfId="0" applyNumberFormat="1" applyFont="1" applyFill="1" applyBorder="1" applyAlignment="1">
      <alignment horizontal="center"/>
    </xf>
    <xf numFmtId="4" fontId="23" fillId="2" borderId="33" xfId="0" applyNumberFormat="1" applyFont="1" applyFill="1" applyBorder="1" applyAlignment="1">
      <alignment horizontal="right"/>
    </xf>
    <xf numFmtId="4" fontId="23" fillId="2" borderId="54" xfId="0" applyNumberFormat="1" applyFont="1" applyFill="1" applyBorder="1" applyAlignment="1">
      <alignment horizontal="right"/>
    </xf>
    <xf numFmtId="4" fontId="23" fillId="2" borderId="37" xfId="0" applyNumberFormat="1" applyFont="1" applyFill="1" applyBorder="1" applyAlignment="1">
      <alignment horizontal="right"/>
    </xf>
    <xf numFmtId="4" fontId="23" fillId="2" borderId="0" xfId="0" applyNumberFormat="1" applyFont="1" applyFill="1" applyBorder="1" applyAlignment="1">
      <alignment horizontal="right"/>
    </xf>
    <xf numFmtId="4" fontId="23" fillId="2" borderId="38" xfId="0" applyNumberFormat="1" applyFont="1" applyFill="1" applyBorder="1" applyAlignment="1">
      <alignment horizontal="right"/>
    </xf>
    <xf numFmtId="4" fontId="23" fillId="2" borderId="24" xfId="0" applyNumberFormat="1" applyFont="1" applyFill="1" applyBorder="1" applyAlignment="1">
      <alignment horizontal="right"/>
    </xf>
    <xf numFmtId="4" fontId="23" fillId="2" borderId="39" xfId="0" applyNumberFormat="1" applyFont="1" applyFill="1" applyBorder="1" applyAlignment="1">
      <alignment horizontal="right"/>
    </xf>
    <xf numFmtId="0" fontId="23" fillId="2" borderId="64" xfId="0" applyFont="1" applyFill="1" applyBorder="1" applyAlignment="1">
      <alignment horizontal="left" indent="2"/>
    </xf>
    <xf numFmtId="0" fontId="23" fillId="2" borderId="0" xfId="0" applyFont="1" applyFill="1" applyBorder="1" applyAlignment="1">
      <alignment horizontal="left" indent="2"/>
    </xf>
    <xf numFmtId="0" fontId="23" fillId="2" borderId="67" xfId="0" applyFont="1" applyFill="1" applyBorder="1" applyAlignment="1">
      <alignment horizontal="left" indent="2"/>
    </xf>
    <xf numFmtId="4" fontId="23" fillId="2" borderId="46" xfId="0" applyNumberFormat="1" applyFont="1" applyFill="1" applyBorder="1" applyAlignment="1">
      <alignment horizontal="right"/>
    </xf>
    <xf numFmtId="4" fontId="23" fillId="2" borderId="65" xfId="0" applyNumberFormat="1" applyFont="1" applyFill="1" applyBorder="1" applyAlignment="1">
      <alignment horizontal="right"/>
    </xf>
    <xf numFmtId="4" fontId="23" fillId="2" borderId="44" xfId="0" applyNumberFormat="1" applyFont="1" applyFill="1" applyBorder="1" applyAlignment="1">
      <alignment horizontal="right"/>
    </xf>
    <xf numFmtId="0" fontId="23" fillId="2" borderId="66" xfId="0" applyFont="1" applyFill="1" applyBorder="1" applyAlignment="1">
      <alignment horizontal="left" indent="2"/>
    </xf>
    <xf numFmtId="0" fontId="23" fillId="2" borderId="19" xfId="0" applyFont="1" applyFill="1" applyBorder="1" applyAlignment="1">
      <alignment horizontal="left" indent="2"/>
    </xf>
    <xf numFmtId="0" fontId="23" fillId="2" borderId="22" xfId="0" applyFont="1" applyFill="1" applyBorder="1" applyAlignment="1">
      <alignment horizontal="left" indent="2"/>
    </xf>
    <xf numFmtId="0" fontId="23" fillId="2" borderId="59" xfId="0" applyFont="1" applyFill="1" applyBorder="1" applyAlignment="1">
      <alignment horizontal="left" indent="1"/>
    </xf>
    <xf numFmtId="0" fontId="23" fillId="2" borderId="47" xfId="0" applyFont="1" applyFill="1" applyBorder="1" applyAlignment="1">
      <alignment horizontal="left" indent="1"/>
    </xf>
    <xf numFmtId="0" fontId="23" fillId="2" borderId="59" xfId="0" applyFont="1" applyFill="1" applyBorder="1" applyAlignment="1">
      <alignment horizontal="left" indent="2"/>
    </xf>
    <xf numFmtId="0" fontId="23" fillId="2" borderId="47" xfId="0" applyFont="1" applyFill="1" applyBorder="1" applyAlignment="1">
      <alignment horizontal="left" indent="2"/>
    </xf>
    <xf numFmtId="0" fontId="26" fillId="2" borderId="61" xfId="0" applyFont="1" applyFill="1" applyBorder="1" applyAlignment="1"/>
    <xf numFmtId="49" fontId="26" fillId="2" borderId="59" xfId="0" applyNumberFormat="1" applyFont="1" applyFill="1" applyBorder="1" applyAlignment="1">
      <alignment horizontal="center"/>
    </xf>
    <xf numFmtId="49" fontId="26" fillId="2" borderId="47" xfId="0" applyNumberFormat="1" applyFont="1" applyFill="1" applyBorder="1" applyAlignment="1">
      <alignment horizontal="center"/>
    </xf>
    <xf numFmtId="49" fontId="26" fillId="2" borderId="48" xfId="0" applyNumberFormat="1" applyFont="1" applyFill="1" applyBorder="1" applyAlignment="1">
      <alignment horizontal="center"/>
    </xf>
    <xf numFmtId="49" fontId="26" fillId="2" borderId="23" xfId="0" applyNumberFormat="1" applyFont="1" applyFill="1" applyBorder="1" applyAlignment="1">
      <alignment horizontal="center"/>
    </xf>
    <xf numFmtId="49" fontId="23" fillId="2" borderId="23" xfId="0" applyNumberFormat="1" applyFont="1" applyFill="1" applyBorder="1" applyAlignment="1">
      <alignment horizontal="center"/>
    </xf>
    <xf numFmtId="49" fontId="23" fillId="2" borderId="47" xfId="0" applyNumberFormat="1" applyFont="1" applyFill="1" applyBorder="1" applyAlignment="1">
      <alignment horizontal="center"/>
    </xf>
    <xf numFmtId="49" fontId="23" fillId="2" borderId="48" xfId="0" applyNumberFormat="1" applyFont="1" applyFill="1" applyBorder="1" applyAlignment="1">
      <alignment horizontal="center"/>
    </xf>
    <xf numFmtId="0" fontId="23" fillId="2" borderId="22" xfId="0" applyFont="1" applyFill="1" applyBorder="1" applyAlignment="1">
      <alignment horizontal="left" indent="1"/>
    </xf>
    <xf numFmtId="0" fontId="23" fillId="2" borderId="59" xfId="0" applyFont="1" applyFill="1" applyBorder="1" applyAlignment="1">
      <alignment horizontal="left" wrapText="1"/>
    </xf>
    <xf numFmtId="0" fontId="23" fillId="2" borderId="47" xfId="0" applyFont="1" applyFill="1" applyBorder="1" applyAlignment="1">
      <alignment horizontal="left" wrapText="1"/>
    </xf>
    <xf numFmtId="0" fontId="23" fillId="2" borderId="61" xfId="0" applyFont="1" applyFill="1" applyBorder="1" applyAlignment="1">
      <alignment horizontal="left" wrapText="1"/>
    </xf>
    <xf numFmtId="49" fontId="23" fillId="2" borderId="59" xfId="0" applyNumberFormat="1" applyFont="1" applyFill="1" applyBorder="1" applyAlignment="1">
      <alignment horizontal="center"/>
    </xf>
    <xf numFmtId="0" fontId="23" fillId="2" borderId="59" xfId="0" applyFont="1" applyFill="1" applyBorder="1" applyAlignment="1">
      <alignment wrapText="1"/>
    </xf>
    <xf numFmtId="0" fontId="23" fillId="2" borderId="47" xfId="0" applyFont="1" applyFill="1" applyBorder="1" applyAlignment="1">
      <alignment wrapText="1"/>
    </xf>
    <xf numFmtId="4" fontId="23" fillId="2" borderId="23" xfId="0" applyNumberFormat="1" applyFont="1" applyFill="1" applyBorder="1" applyAlignment="1">
      <alignment horizontal="center"/>
    </xf>
    <xf numFmtId="4" fontId="23" fillId="2" borderId="47" xfId="0" applyNumberFormat="1" applyFont="1" applyFill="1" applyBorder="1" applyAlignment="1">
      <alignment horizontal="center"/>
    </xf>
    <xf numFmtId="4" fontId="23" fillId="2" borderId="48" xfId="0" applyNumberFormat="1" applyFont="1" applyFill="1" applyBorder="1" applyAlignment="1">
      <alignment horizontal="center"/>
    </xf>
    <xf numFmtId="4" fontId="23" fillId="2" borderId="22" xfId="0" applyNumberFormat="1" applyFont="1" applyFill="1" applyBorder="1" applyAlignment="1"/>
    <xf numFmtId="4" fontId="23" fillId="2" borderId="18" xfId="0" applyNumberFormat="1" applyFont="1" applyFill="1" applyBorder="1" applyAlignment="1"/>
    <xf numFmtId="4" fontId="23" fillId="2" borderId="46" xfId="0" applyNumberFormat="1" applyFont="1" applyFill="1" applyBorder="1" applyAlignment="1"/>
    <xf numFmtId="4" fontId="23" fillId="2" borderId="44" xfId="0" applyNumberFormat="1" applyFont="1" applyFill="1" applyBorder="1" applyAlignment="1"/>
    <xf numFmtId="0" fontId="23" fillId="2" borderId="60" xfId="0" applyFont="1" applyFill="1" applyBorder="1" applyAlignment="1">
      <alignment horizontal="left" wrapText="1"/>
    </xf>
    <xf numFmtId="0" fontId="23" fillId="2" borderId="33" xfId="0" applyFont="1" applyFill="1" applyBorder="1" applyAlignment="1">
      <alignment horizontal="left" wrapText="1"/>
    </xf>
    <xf numFmtId="0" fontId="23" fillId="2" borderId="62" xfId="0" applyFont="1" applyFill="1" applyBorder="1" applyAlignment="1">
      <alignment horizontal="left" wrapText="1"/>
    </xf>
    <xf numFmtId="0" fontId="23" fillId="2" borderId="55" xfId="0" applyFont="1" applyFill="1" applyBorder="1" applyAlignment="1">
      <alignment horizontal="left" wrapText="1"/>
    </xf>
    <xf numFmtId="0" fontId="23" fillId="2" borderId="24" xfId="0" applyFont="1" applyFill="1" applyBorder="1" applyAlignment="1">
      <alignment horizontal="left" wrapText="1"/>
    </xf>
    <xf numFmtId="0" fontId="23" fillId="2" borderId="63" xfId="0" applyFont="1" applyFill="1" applyBorder="1" applyAlignment="1">
      <alignment horizontal="left" wrapText="1"/>
    </xf>
    <xf numFmtId="4" fontId="23" fillId="2" borderId="22" xfId="0" applyNumberFormat="1" applyFont="1" applyFill="1" applyBorder="1" applyAlignment="1">
      <alignment horizontal="center"/>
    </xf>
    <xf numFmtId="4" fontId="23" fillId="2" borderId="33" xfId="0" applyNumberFormat="1" applyFont="1" applyFill="1" applyBorder="1" applyAlignment="1">
      <alignment horizontal="center"/>
    </xf>
    <xf numFmtId="4" fontId="23" fillId="2" borderId="54" xfId="0" applyNumberFormat="1" applyFont="1" applyFill="1" applyBorder="1" applyAlignment="1">
      <alignment horizontal="center"/>
    </xf>
    <xf numFmtId="4" fontId="23" fillId="2" borderId="18" xfId="0" applyNumberFormat="1" applyFont="1" applyFill="1" applyBorder="1" applyAlignment="1">
      <alignment horizontal="center"/>
    </xf>
    <xf numFmtId="4" fontId="23" fillId="2" borderId="24" xfId="0" applyNumberFormat="1" applyFont="1" applyFill="1" applyBorder="1" applyAlignment="1">
      <alignment horizontal="center"/>
    </xf>
    <xf numFmtId="4" fontId="23" fillId="2" borderId="39" xfId="0" applyNumberFormat="1" applyFont="1" applyFill="1" applyBorder="1" applyAlignment="1">
      <alignment horizontal="center"/>
    </xf>
    <xf numFmtId="0" fontId="23" fillId="2" borderId="59" xfId="0" applyFont="1" applyFill="1" applyBorder="1" applyAlignment="1">
      <alignment horizontal="left" indent="3"/>
    </xf>
    <xf numFmtId="0" fontId="23" fillId="2" borderId="47" xfId="0" applyFont="1" applyFill="1" applyBorder="1" applyAlignment="1">
      <alignment horizontal="left" indent="3"/>
    </xf>
    <xf numFmtId="0" fontId="23" fillId="2" borderId="60" xfId="0" applyFont="1" applyFill="1" applyBorder="1" applyAlignment="1">
      <alignment horizontal="left" indent="3"/>
    </xf>
    <xf numFmtId="0" fontId="23" fillId="2" borderId="33" xfId="0" applyFont="1" applyFill="1" applyBorder="1" applyAlignment="1">
      <alignment horizontal="left" indent="3"/>
    </xf>
    <xf numFmtId="4" fontId="23" fillId="2" borderId="19" xfId="0" applyNumberFormat="1" applyFont="1" applyFill="1" applyBorder="1" applyAlignment="1"/>
    <xf numFmtId="4" fontId="23" fillId="2" borderId="20" xfId="0" applyNumberFormat="1" applyFont="1" applyFill="1" applyBorder="1" applyAlignment="1"/>
    <xf numFmtId="4" fontId="23" fillId="2" borderId="21" xfId="0" applyNumberFormat="1" applyFont="1" applyFill="1" applyBorder="1" applyAlignment="1"/>
    <xf numFmtId="4" fontId="23" fillId="2" borderId="20" xfId="0" applyNumberFormat="1" applyFont="1" applyFill="1" applyBorder="1" applyAlignment="1">
      <alignment horizontal="center"/>
    </xf>
    <xf numFmtId="4" fontId="23" fillId="2" borderId="37" xfId="0" applyNumberFormat="1" applyFont="1" applyFill="1" applyBorder="1" applyAlignment="1"/>
    <xf numFmtId="4" fontId="23" fillId="2" borderId="65" xfId="0" applyNumberFormat="1" applyFont="1" applyFill="1" applyBorder="1" applyAlignment="1"/>
    <xf numFmtId="4" fontId="23" fillId="2" borderId="37" xfId="0" applyNumberFormat="1" applyFont="1" applyFill="1" applyBorder="1" applyAlignment="1">
      <alignment horizontal="center"/>
    </xf>
    <xf numFmtId="4" fontId="23" fillId="2" borderId="0" xfId="0" applyNumberFormat="1" applyFont="1" applyFill="1" applyBorder="1" applyAlignment="1">
      <alignment horizontal="center"/>
    </xf>
    <xf numFmtId="4" fontId="23" fillId="2" borderId="38" xfId="0" applyNumberFormat="1" applyFont="1" applyFill="1" applyBorder="1" applyAlignment="1">
      <alignment horizontal="center"/>
    </xf>
    <xf numFmtId="0" fontId="23" fillId="2" borderId="59" xfId="0" applyFont="1" applyFill="1" applyBorder="1" applyAlignment="1">
      <alignment horizontal="center"/>
    </xf>
    <xf numFmtId="0" fontId="23" fillId="2" borderId="47" xfId="0" applyFont="1" applyFill="1" applyBorder="1" applyAlignment="1">
      <alignment horizontal="center"/>
    </xf>
    <xf numFmtId="0" fontId="23" fillId="2" borderId="61" xfId="0" applyFont="1" applyFill="1" applyBorder="1" applyAlignment="1">
      <alignment horizontal="center"/>
    </xf>
    <xf numFmtId="0" fontId="23" fillId="2" borderId="59" xfId="0" applyFont="1" applyFill="1" applyBorder="1" applyAlignment="1">
      <alignment horizontal="left"/>
    </xf>
    <xf numFmtId="0" fontId="23" fillId="2" borderId="47" xfId="0" applyFont="1" applyFill="1" applyBorder="1" applyAlignment="1">
      <alignment horizontal="left"/>
    </xf>
    <xf numFmtId="0" fontId="23" fillId="2" borderId="61" xfId="0" applyFont="1" applyFill="1" applyBorder="1" applyAlignment="1">
      <alignment horizontal="left"/>
    </xf>
    <xf numFmtId="4" fontId="26" fillId="2" borderId="23" xfId="0" applyNumberFormat="1" applyFont="1" applyFill="1" applyBorder="1" applyAlignment="1">
      <alignment horizontal="center"/>
    </xf>
    <xf numFmtId="4" fontId="26" fillId="2" borderId="47" xfId="0" applyNumberFormat="1" applyFont="1" applyFill="1" applyBorder="1" applyAlignment="1">
      <alignment horizontal="center"/>
    </xf>
    <xf numFmtId="4" fontId="26" fillId="2" borderId="48" xfId="0" applyNumberFormat="1" applyFont="1" applyFill="1" applyBorder="1" applyAlignment="1">
      <alignment horizontal="center"/>
    </xf>
    <xf numFmtId="0" fontId="37" fillId="2" borderId="59" xfId="0" applyFont="1" applyFill="1" applyBorder="1" applyAlignment="1">
      <alignment horizontal="left" indent="2"/>
    </xf>
    <xf numFmtId="0" fontId="37" fillId="2" borderId="47" xfId="0" applyFont="1" applyFill="1" applyBorder="1" applyAlignment="1">
      <alignment horizontal="left" indent="2"/>
    </xf>
    <xf numFmtId="49" fontId="39" fillId="2" borderId="49" xfId="0" applyNumberFormat="1" applyFont="1" applyFill="1" applyBorder="1" applyAlignment="1">
      <alignment horizontal="center"/>
    </xf>
    <xf numFmtId="49" fontId="39" fillId="2" borderId="17" xfId="0" applyNumberFormat="1" applyFont="1" applyFill="1" applyBorder="1" applyAlignment="1">
      <alignment horizontal="center"/>
    </xf>
    <xf numFmtId="4" fontId="39" fillId="2" borderId="23" xfId="0" applyNumberFormat="1" applyFont="1" applyFill="1" applyBorder="1" applyAlignment="1">
      <alignment horizontal="center"/>
    </xf>
    <xf numFmtId="4" fontId="39" fillId="2" borderId="47" xfId="0" applyNumberFormat="1" applyFont="1" applyFill="1" applyBorder="1" applyAlignment="1">
      <alignment horizontal="center"/>
    </xf>
    <xf numFmtId="4" fontId="39" fillId="2" borderId="48" xfId="0" applyNumberFormat="1" applyFont="1" applyFill="1" applyBorder="1" applyAlignment="1">
      <alignment horizontal="center"/>
    </xf>
    <xf numFmtId="0" fontId="37" fillId="2" borderId="59" xfId="0" applyFont="1" applyFill="1" applyBorder="1" applyAlignment="1">
      <alignment horizontal="left"/>
    </xf>
    <xf numFmtId="0" fontId="37" fillId="2" borderId="47" xfId="0" applyFont="1" applyFill="1" applyBorder="1" applyAlignment="1">
      <alignment horizontal="left"/>
    </xf>
    <xf numFmtId="0" fontId="37" fillId="2" borderId="61" xfId="0" applyFont="1" applyFill="1" applyBorder="1" applyAlignment="1">
      <alignment horizontal="left"/>
    </xf>
    <xf numFmtId="49" fontId="37" fillId="2" borderId="49" xfId="0" applyNumberFormat="1" applyFont="1" applyFill="1" applyBorder="1" applyAlignment="1">
      <alignment horizontal="center"/>
    </xf>
    <xf numFmtId="49" fontId="37" fillId="2" borderId="17" xfId="0" applyNumberFormat="1" applyFont="1" applyFill="1" applyBorder="1" applyAlignment="1">
      <alignment horizontal="center"/>
    </xf>
    <xf numFmtId="49" fontId="37" fillId="2" borderId="23" xfId="0" applyNumberFormat="1" applyFont="1" applyFill="1" applyBorder="1" applyAlignment="1">
      <alignment horizontal="center"/>
    </xf>
    <xf numFmtId="49" fontId="37" fillId="2" borderId="47" xfId="0" applyNumberFormat="1" applyFont="1" applyFill="1" applyBorder="1" applyAlignment="1">
      <alignment horizontal="center"/>
    </xf>
    <xf numFmtId="49" fontId="37" fillId="2" borderId="48" xfId="0" applyNumberFormat="1" applyFont="1" applyFill="1" applyBorder="1" applyAlignment="1">
      <alignment horizontal="center"/>
    </xf>
    <xf numFmtId="4" fontId="37" fillId="2" borderId="23" xfId="0" applyNumberFormat="1" applyFont="1" applyFill="1" applyBorder="1" applyAlignment="1">
      <alignment horizontal="center"/>
    </xf>
    <xf numFmtId="4" fontId="37" fillId="2" borderId="47" xfId="0" applyNumberFormat="1" applyFont="1" applyFill="1" applyBorder="1" applyAlignment="1">
      <alignment horizontal="center"/>
    </xf>
    <xf numFmtId="4" fontId="37" fillId="2" borderId="48" xfId="0" applyNumberFormat="1" applyFont="1" applyFill="1" applyBorder="1" applyAlignment="1">
      <alignment horizontal="center"/>
    </xf>
    <xf numFmtId="49" fontId="39" fillId="2" borderId="23" xfId="0" applyNumberFormat="1" applyFont="1" applyFill="1" applyBorder="1" applyAlignment="1">
      <alignment horizontal="center"/>
    </xf>
    <xf numFmtId="49" fontId="39" fillId="2" borderId="47" xfId="0" applyNumberFormat="1" applyFont="1" applyFill="1" applyBorder="1" applyAlignment="1">
      <alignment horizontal="center"/>
    </xf>
    <xf numFmtId="49" fontId="39" fillId="2" borderId="48" xfId="0" applyNumberFormat="1" applyFont="1" applyFill="1" applyBorder="1" applyAlignment="1">
      <alignment horizontal="center"/>
    </xf>
    <xf numFmtId="0" fontId="37" fillId="2" borderId="55" xfId="0" applyFont="1" applyFill="1" applyBorder="1" applyAlignment="1">
      <alignment horizontal="left" indent="3"/>
    </xf>
    <xf numFmtId="0" fontId="37" fillId="2" borderId="24" xfId="0" applyFont="1" applyFill="1" applyBorder="1" applyAlignment="1">
      <alignment horizontal="left" indent="3"/>
    </xf>
    <xf numFmtId="49" fontId="39" fillId="0" borderId="55" xfId="0" applyNumberFormat="1" applyFont="1" applyBorder="1" applyAlignment="1">
      <alignment horizontal="center"/>
    </xf>
    <xf numFmtId="49" fontId="39" fillId="0" borderId="24" xfId="0" applyNumberFormat="1" applyFont="1" applyBorder="1" applyAlignment="1">
      <alignment horizontal="center"/>
    </xf>
    <xf numFmtId="49" fontId="39" fillId="0" borderId="39" xfId="0" applyNumberFormat="1" applyFont="1" applyBorder="1" applyAlignment="1">
      <alignment horizontal="center"/>
    </xf>
    <xf numFmtId="49" fontId="39" fillId="2" borderId="18" xfId="0" applyNumberFormat="1" applyFont="1" applyFill="1" applyBorder="1" applyAlignment="1">
      <alignment horizontal="center"/>
    </xf>
    <xf numFmtId="49" fontId="39" fillId="2" borderId="24" xfId="0" applyNumberFormat="1" applyFont="1" applyFill="1" applyBorder="1" applyAlignment="1">
      <alignment horizontal="center"/>
    </xf>
    <xf numFmtId="49" fontId="39" fillId="2" borderId="39" xfId="0" applyNumberFormat="1" applyFont="1" applyFill="1" applyBorder="1" applyAlignment="1">
      <alignment horizontal="center"/>
    </xf>
    <xf numFmtId="0" fontId="23" fillId="2" borderId="64" xfId="0" applyFont="1" applyFill="1" applyBorder="1" applyAlignment="1">
      <alignment horizontal="left" indent="3"/>
    </xf>
    <xf numFmtId="0" fontId="23" fillId="2" borderId="0" xfId="0" applyFont="1" applyFill="1" applyBorder="1" applyAlignment="1">
      <alignment horizontal="left" indent="3"/>
    </xf>
    <xf numFmtId="4" fontId="23" fillId="2" borderId="17" xfId="0" applyNumberFormat="1" applyFont="1" applyFill="1" applyBorder="1" applyAlignment="1">
      <alignment horizontal="center"/>
    </xf>
    <xf numFmtId="49" fontId="23" fillId="0" borderId="64" xfId="0" applyNumberFormat="1" applyFont="1" applyBorder="1" applyAlignment="1">
      <alignment horizontal="center"/>
    </xf>
    <xf numFmtId="49" fontId="23" fillId="0" borderId="38" xfId="0" applyNumberFormat="1" applyFont="1" applyBorder="1" applyAlignment="1">
      <alignment horizontal="center"/>
    </xf>
    <xf numFmtId="4" fontId="27" fillId="2" borderId="22" xfId="0" applyNumberFormat="1" applyFont="1" applyFill="1" applyBorder="1" applyAlignment="1">
      <alignment horizontal="center" vertical="center"/>
    </xf>
    <xf numFmtId="4" fontId="27" fillId="2" borderId="23" xfId="0" applyNumberFormat="1" applyFont="1" applyFill="1" applyBorder="1" applyAlignment="1">
      <alignment horizontal="center" vertical="center"/>
    </xf>
    <xf numFmtId="0" fontId="30" fillId="2" borderId="0" xfId="0" applyFont="1" applyFill="1" applyAlignment="1">
      <alignment horizontal="left" vertical="center" wrapText="1"/>
    </xf>
    <xf numFmtId="4" fontId="27" fillId="2" borderId="18" xfId="0" applyNumberFormat="1" applyFont="1" applyFill="1" applyBorder="1" applyAlignment="1">
      <alignment horizontal="center" vertical="center"/>
    </xf>
    <xf numFmtId="0" fontId="23" fillId="2" borderId="56" xfId="0" applyFont="1" applyFill="1" applyBorder="1" applyAlignment="1">
      <alignment horizontal="left" indent="2"/>
    </xf>
    <xf numFmtId="0" fontId="23" fillId="2" borderId="57" xfId="0" applyFont="1" applyFill="1" applyBorder="1" applyAlignment="1">
      <alignment horizontal="left" indent="2"/>
    </xf>
    <xf numFmtId="49" fontId="23" fillId="2" borderId="53" xfId="0" applyNumberFormat="1" applyFont="1" applyFill="1" applyBorder="1" applyAlignment="1">
      <alignment horizontal="center"/>
    </xf>
    <xf numFmtId="49" fontId="23" fillId="2" borderId="40" xfId="0" applyNumberFormat="1" applyFont="1" applyFill="1" applyBorder="1" applyAlignment="1">
      <alignment horizontal="center"/>
    </xf>
    <xf numFmtId="49" fontId="23" fillId="2" borderId="57" xfId="0" applyNumberFormat="1" applyFont="1" applyFill="1" applyBorder="1" applyAlignment="1">
      <alignment horizontal="center"/>
    </xf>
    <xf numFmtId="49" fontId="23" fillId="2" borderId="58" xfId="0" applyNumberFormat="1" applyFont="1" applyFill="1" applyBorder="1" applyAlignment="1">
      <alignment horizontal="center"/>
    </xf>
    <xf numFmtId="0" fontId="22" fillId="2" borderId="0" xfId="0" applyFont="1" applyFill="1" applyAlignment="1">
      <alignment horizontal="left" vertical="center" wrapText="1"/>
    </xf>
    <xf numFmtId="0" fontId="23" fillId="2" borderId="61" xfId="0" applyFont="1" applyFill="1" applyBorder="1" applyAlignment="1">
      <alignment horizontal="left" indent="2"/>
    </xf>
    <xf numFmtId="0" fontId="26" fillId="0" borderId="0" xfId="0" applyFont="1" applyFill="1" applyAlignment="1">
      <alignment horizontal="center"/>
    </xf>
    <xf numFmtId="0" fontId="27" fillId="0" borderId="71"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52" xfId="0" applyFont="1" applyFill="1" applyBorder="1" applyAlignment="1">
      <alignment horizontal="center" vertical="center"/>
    </xf>
    <xf numFmtId="0" fontId="27" fillId="0" borderId="55"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67"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62"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49" fontId="26" fillId="0" borderId="59" xfId="0" applyNumberFormat="1" applyFont="1" applyFill="1" applyBorder="1" applyAlignment="1">
      <alignment horizontal="center"/>
    </xf>
    <xf numFmtId="49" fontId="26" fillId="0" borderId="47" xfId="0" applyNumberFormat="1" applyFont="1" applyFill="1" applyBorder="1" applyAlignment="1">
      <alignment horizontal="center"/>
    </xf>
    <xf numFmtId="49" fontId="26" fillId="0" borderId="48" xfId="0" applyNumberFormat="1" applyFont="1" applyFill="1" applyBorder="1" applyAlignment="1">
      <alignment horizontal="center"/>
    </xf>
    <xf numFmtId="0" fontId="26" fillId="0" borderId="47" xfId="0" applyFont="1" applyFill="1" applyBorder="1" applyAlignment="1"/>
    <xf numFmtId="49" fontId="26" fillId="0" borderId="50" xfId="0" applyNumberFormat="1" applyFont="1" applyFill="1" applyBorder="1" applyAlignment="1">
      <alignment horizontal="center"/>
    </xf>
    <xf numFmtId="49" fontId="26" fillId="0" borderId="51" xfId="0" applyNumberFormat="1" applyFont="1" applyFill="1" applyBorder="1" applyAlignment="1">
      <alignment horizontal="center"/>
    </xf>
    <xf numFmtId="49" fontId="23" fillId="0" borderId="51" xfId="0" applyNumberFormat="1" applyFont="1" applyFill="1" applyBorder="1" applyAlignment="1">
      <alignment horizontal="center"/>
    </xf>
    <xf numFmtId="4" fontId="26" fillId="0" borderId="43" xfId="0" applyNumberFormat="1" applyFont="1" applyFill="1" applyBorder="1" applyAlignment="1">
      <alignment horizontal="center"/>
    </xf>
    <xf numFmtId="0" fontId="26" fillId="0" borderId="69" xfId="0" applyNumberFormat="1" applyFont="1" applyFill="1" applyBorder="1" applyAlignment="1">
      <alignment horizontal="center"/>
    </xf>
    <xf numFmtId="0" fontId="26" fillId="0" borderId="75" xfId="0" applyNumberFormat="1" applyFont="1" applyFill="1" applyBorder="1" applyAlignment="1">
      <alignment horizontal="center"/>
    </xf>
    <xf numFmtId="0" fontId="23" fillId="0" borderId="70" xfId="0" applyNumberFormat="1" applyFont="1" applyFill="1" applyBorder="1" applyAlignment="1">
      <alignment horizontal="right"/>
    </xf>
    <xf numFmtId="0" fontId="23" fillId="0" borderId="51" xfId="0" applyNumberFormat="1" applyFont="1" applyFill="1" applyBorder="1" applyAlignment="1">
      <alignment horizontal="right"/>
    </xf>
    <xf numFmtId="0" fontId="23" fillId="0" borderId="52" xfId="0" applyNumberFormat="1" applyFont="1" applyFill="1" applyBorder="1" applyAlignment="1">
      <alignment horizontal="right"/>
    </xf>
    <xf numFmtId="0" fontId="27" fillId="0" borderId="59"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57" xfId="0" applyFont="1" applyFill="1" applyBorder="1" applyAlignment="1">
      <alignment horizontal="center" vertical="center"/>
    </xf>
    <xf numFmtId="0" fontId="27" fillId="0" borderId="76"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42" xfId="0" applyFont="1" applyFill="1" applyBorder="1" applyAlignment="1">
      <alignment horizontal="center" vertical="center"/>
    </xf>
    <xf numFmtId="49" fontId="23" fillId="0" borderId="60" xfId="0" applyNumberFormat="1" applyFont="1" applyFill="1" applyBorder="1" applyAlignment="1">
      <alignment horizontal="center"/>
    </xf>
    <xf numFmtId="49" fontId="23" fillId="0" borderId="33" xfId="0" applyNumberFormat="1" applyFont="1" applyFill="1" applyBorder="1" applyAlignment="1">
      <alignment horizontal="center"/>
    </xf>
    <xf numFmtId="49" fontId="23" fillId="0" borderId="54" xfId="0" applyNumberFormat="1" applyFont="1" applyFill="1" applyBorder="1" applyAlignment="1">
      <alignment horizontal="center"/>
    </xf>
    <xf numFmtId="49" fontId="23" fillId="0" borderId="64" xfId="0" applyNumberFormat="1" applyFont="1" applyFill="1" applyBorder="1" applyAlignment="1">
      <alignment horizontal="center"/>
    </xf>
    <xf numFmtId="49" fontId="23" fillId="0" borderId="0" xfId="0" applyNumberFormat="1" applyFont="1" applyFill="1" applyBorder="1" applyAlignment="1">
      <alignment horizontal="center"/>
    </xf>
    <xf numFmtId="49" fontId="23" fillId="0" borderId="38" xfId="0" applyNumberFormat="1" applyFont="1" applyFill="1" applyBorder="1" applyAlignment="1">
      <alignment horizontal="center"/>
    </xf>
    <xf numFmtId="49" fontId="23" fillId="0" borderId="55" xfId="0" applyNumberFormat="1" applyFont="1" applyFill="1" applyBorder="1" applyAlignment="1">
      <alignment horizontal="center"/>
    </xf>
    <xf numFmtId="49" fontId="23" fillId="0" borderId="24" xfId="0" applyNumberFormat="1" applyFont="1" applyFill="1" applyBorder="1" applyAlignment="1">
      <alignment horizontal="center"/>
    </xf>
    <xf numFmtId="49" fontId="23" fillId="0" borderId="39" xfId="0" applyNumberFormat="1" applyFont="1" applyFill="1" applyBorder="1" applyAlignment="1">
      <alignment horizontal="center"/>
    </xf>
    <xf numFmtId="49" fontId="23" fillId="0" borderId="22" xfId="0" applyNumberFormat="1" applyFont="1" applyFill="1" applyBorder="1" applyAlignment="1">
      <alignment horizontal="center"/>
    </xf>
    <xf numFmtId="49" fontId="23" fillId="0" borderId="37" xfId="0" applyNumberFormat="1" applyFont="1" applyFill="1" applyBorder="1" applyAlignment="1">
      <alignment horizontal="center"/>
    </xf>
    <xf numFmtId="49" fontId="23" fillId="0" borderId="18" xfId="0" applyNumberFormat="1" applyFont="1" applyFill="1" applyBorder="1" applyAlignment="1">
      <alignment horizontal="center"/>
    </xf>
    <xf numFmtId="4" fontId="23" fillId="0" borderId="22" xfId="0" applyNumberFormat="1" applyFont="1" applyFill="1" applyBorder="1" applyAlignment="1">
      <alignment horizontal="center"/>
    </xf>
    <xf numFmtId="4" fontId="23" fillId="0" borderId="33" xfId="0" applyNumberFormat="1" applyFont="1" applyFill="1" applyBorder="1" applyAlignment="1">
      <alignment horizontal="center"/>
    </xf>
    <xf numFmtId="4" fontId="23" fillId="0" borderId="62" xfId="0" applyNumberFormat="1" applyFont="1" applyFill="1" applyBorder="1" applyAlignment="1">
      <alignment horizontal="center"/>
    </xf>
    <xf numFmtId="4" fontId="23" fillId="0" borderId="37" xfId="0" applyNumberFormat="1" applyFont="1" applyFill="1" applyBorder="1" applyAlignment="1">
      <alignment horizontal="center"/>
    </xf>
    <xf numFmtId="4" fontId="23" fillId="0" borderId="0" xfId="0" applyNumberFormat="1" applyFont="1" applyFill="1" applyBorder="1" applyAlignment="1">
      <alignment horizontal="center"/>
    </xf>
    <xf numFmtId="4" fontId="23" fillId="0" borderId="67" xfId="0" applyNumberFormat="1" applyFont="1" applyFill="1" applyBorder="1" applyAlignment="1">
      <alignment horizontal="center"/>
    </xf>
    <xf numFmtId="4" fontId="23" fillId="0" borderId="18" xfId="0" applyNumberFormat="1" applyFont="1" applyFill="1" applyBorder="1" applyAlignment="1">
      <alignment horizontal="center"/>
    </xf>
    <xf numFmtId="4" fontId="23" fillId="0" borderId="24" xfId="0" applyNumberFormat="1" applyFont="1" applyFill="1" applyBorder="1" applyAlignment="1">
      <alignment horizontal="center"/>
    </xf>
    <xf numFmtId="4" fontId="23" fillId="0" borderId="63" xfId="0" applyNumberFormat="1" applyFont="1" applyFill="1" applyBorder="1" applyAlignment="1">
      <alignment horizontal="center"/>
    </xf>
    <xf numFmtId="0" fontId="23" fillId="0" borderId="33" xfId="0" applyNumberFormat="1" applyFont="1" applyFill="1" applyBorder="1" applyAlignment="1">
      <alignment horizontal="right"/>
    </xf>
    <xf numFmtId="0" fontId="23" fillId="0" borderId="62" xfId="0" applyNumberFormat="1" applyFont="1" applyFill="1" applyBorder="1" applyAlignment="1">
      <alignment horizontal="right"/>
    </xf>
    <xf numFmtId="0" fontId="23" fillId="0" borderId="0" xfId="0" applyNumberFormat="1" applyFont="1" applyFill="1" applyBorder="1" applyAlignment="1">
      <alignment horizontal="right"/>
    </xf>
    <xf numFmtId="0" fontId="23" fillId="0" borderId="67" xfId="0" applyNumberFormat="1" applyFont="1" applyFill="1" applyBorder="1" applyAlignment="1">
      <alignment horizontal="right"/>
    </xf>
    <xf numFmtId="0" fontId="23" fillId="0" borderId="24" xfId="0" applyNumberFormat="1" applyFont="1" applyFill="1" applyBorder="1" applyAlignment="1">
      <alignment horizontal="right"/>
    </xf>
    <xf numFmtId="0" fontId="23" fillId="0" borderId="63" xfId="0" applyNumberFormat="1" applyFont="1" applyFill="1" applyBorder="1" applyAlignment="1">
      <alignment horizontal="right"/>
    </xf>
    <xf numFmtId="0" fontId="23" fillId="0" borderId="37" xfId="0" applyFont="1" applyFill="1" applyBorder="1" applyAlignment="1">
      <alignment horizontal="left" indent="1"/>
    </xf>
    <xf numFmtId="0" fontId="23" fillId="0" borderId="0" xfId="0" applyFont="1" applyFill="1" applyBorder="1" applyAlignment="1">
      <alignment horizontal="left" indent="1"/>
    </xf>
    <xf numFmtId="0" fontId="23" fillId="0" borderId="67" xfId="0" applyFont="1" applyFill="1" applyBorder="1" applyAlignment="1">
      <alignment horizontal="left" indent="1"/>
    </xf>
    <xf numFmtId="0" fontId="23" fillId="0" borderId="24" xfId="0" applyFont="1" applyFill="1" applyBorder="1" applyAlignment="1">
      <alignment horizontal="left" indent="1"/>
    </xf>
    <xf numFmtId="49" fontId="23" fillId="0" borderId="59" xfId="0" applyNumberFormat="1" applyFont="1" applyFill="1" applyBorder="1" applyAlignment="1">
      <alignment horizontal="center"/>
    </xf>
    <xf numFmtId="49" fontId="23" fillId="0" borderId="47" xfId="0" applyNumberFormat="1" applyFont="1" applyFill="1" applyBorder="1" applyAlignment="1">
      <alignment horizontal="center"/>
    </xf>
    <xf numFmtId="49" fontId="23" fillId="0" borderId="48" xfId="0" applyNumberFormat="1" applyFont="1" applyFill="1" applyBorder="1" applyAlignment="1">
      <alignment horizontal="center"/>
    </xf>
    <xf numFmtId="0" fontId="23" fillId="0" borderId="22" xfId="0" applyFont="1" applyFill="1" applyBorder="1" applyAlignment="1">
      <alignment horizontal="left" indent="1"/>
    </xf>
    <xf numFmtId="0" fontId="23" fillId="0" borderId="33" xfId="0" applyFont="1" applyFill="1" applyBorder="1" applyAlignment="1">
      <alignment horizontal="left" indent="1"/>
    </xf>
    <xf numFmtId="0" fontId="23" fillId="0" borderId="62" xfId="0" applyFont="1" applyFill="1" applyBorder="1" applyAlignment="1">
      <alignment horizontal="left" indent="1"/>
    </xf>
    <xf numFmtId="0" fontId="23" fillId="0" borderId="54" xfId="0" applyFont="1" applyFill="1" applyBorder="1" applyAlignment="1">
      <alignment horizontal="left" indent="1"/>
    </xf>
    <xf numFmtId="0" fontId="23" fillId="0" borderId="19" xfId="0" applyFont="1" applyFill="1" applyBorder="1" applyAlignment="1">
      <alignment horizontal="left" indent="1"/>
    </xf>
    <xf numFmtId="0" fontId="23" fillId="0" borderId="22" xfId="0" applyNumberFormat="1" applyFont="1" applyFill="1" applyBorder="1" applyAlignment="1">
      <alignment horizontal="center"/>
    </xf>
    <xf numFmtId="0" fontId="23" fillId="0" borderId="33" xfId="0" applyNumberFormat="1" applyFont="1" applyFill="1" applyBorder="1" applyAlignment="1">
      <alignment horizontal="center"/>
    </xf>
    <xf numFmtId="0" fontId="23" fillId="0" borderId="62" xfId="0" applyNumberFormat="1" applyFont="1" applyFill="1" applyBorder="1" applyAlignment="1">
      <alignment horizontal="center"/>
    </xf>
    <xf numFmtId="0" fontId="23" fillId="0" borderId="37" xfId="0" applyNumberFormat="1" applyFont="1" applyFill="1" applyBorder="1" applyAlignment="1">
      <alignment horizontal="center"/>
    </xf>
    <xf numFmtId="0" fontId="23" fillId="0" borderId="0" xfId="0" applyNumberFormat="1" applyFont="1" applyFill="1" applyBorder="1" applyAlignment="1">
      <alignment horizontal="center"/>
    </xf>
    <xf numFmtId="0" fontId="23" fillId="0" borderId="67" xfId="0" applyNumberFormat="1" applyFont="1" applyFill="1" applyBorder="1" applyAlignment="1">
      <alignment horizontal="center"/>
    </xf>
    <xf numFmtId="0" fontId="23" fillId="0" borderId="18" xfId="0" applyNumberFormat="1" applyFont="1" applyFill="1" applyBorder="1" applyAlignment="1">
      <alignment horizontal="center"/>
    </xf>
    <xf numFmtId="0" fontId="23" fillId="0" borderId="24" xfId="0" applyNumberFormat="1" applyFont="1" applyFill="1" applyBorder="1" applyAlignment="1">
      <alignment horizontal="center"/>
    </xf>
    <xf numFmtId="0" fontId="23" fillId="0" borderId="63" xfId="0" applyNumberFormat="1" applyFont="1" applyFill="1" applyBorder="1" applyAlignment="1">
      <alignment horizontal="center"/>
    </xf>
    <xf numFmtId="0" fontId="23" fillId="0" borderId="33" xfId="0" applyFont="1" applyFill="1" applyBorder="1" applyAlignment="1">
      <alignment horizontal="left" indent="3"/>
    </xf>
    <xf numFmtId="0" fontId="23" fillId="0" borderId="24" xfId="0" applyFont="1" applyFill="1" applyBorder="1" applyAlignment="1">
      <alignment horizontal="left" indent="3"/>
    </xf>
    <xf numFmtId="0" fontId="23" fillId="0" borderId="33" xfId="0" applyFont="1" applyFill="1" applyBorder="1" applyAlignment="1">
      <alignment horizontal="left" indent="2"/>
    </xf>
    <xf numFmtId="0" fontId="31" fillId="0" borderId="0" xfId="0" applyFont="1" applyFill="1" applyBorder="1" applyAlignment="1">
      <alignment horizontal="left" indent="2"/>
    </xf>
    <xf numFmtId="0" fontId="31" fillId="0" borderId="24" xfId="0" applyFont="1" applyFill="1" applyBorder="1" applyAlignment="1">
      <alignment horizontal="left" indent="2"/>
    </xf>
    <xf numFmtId="0" fontId="31" fillId="0" borderId="33" xfId="0" applyFont="1" applyFill="1" applyBorder="1" applyAlignment="1">
      <alignment horizontal="left" indent="2"/>
    </xf>
    <xf numFmtId="0" fontId="23" fillId="0" borderId="23" xfId="0" applyFont="1" applyFill="1" applyBorder="1" applyAlignment="1">
      <alignment horizontal="left" indent="3"/>
    </xf>
    <xf numFmtId="0" fontId="23" fillId="0" borderId="47" xfId="0" applyFont="1" applyFill="1" applyBorder="1" applyAlignment="1">
      <alignment horizontal="left" indent="3"/>
    </xf>
    <xf numFmtId="0" fontId="23" fillId="0" borderId="61" xfId="0" applyFont="1" applyFill="1" applyBorder="1" applyAlignment="1">
      <alignment horizontal="left" indent="3"/>
    </xf>
    <xf numFmtId="49" fontId="23" fillId="0" borderId="49" xfId="0" applyNumberFormat="1" applyFont="1" applyFill="1" applyBorder="1" applyAlignment="1">
      <alignment horizontal="center"/>
    </xf>
    <xf numFmtId="49" fontId="23" fillId="0" borderId="17" xfId="0" applyNumberFormat="1" applyFont="1" applyFill="1" applyBorder="1" applyAlignment="1">
      <alignment horizontal="center"/>
    </xf>
    <xf numFmtId="0" fontId="23" fillId="0" borderId="23" xfId="0" applyNumberFormat="1" applyFont="1" applyFill="1" applyBorder="1" applyAlignment="1">
      <alignment horizontal="center"/>
    </xf>
    <xf numFmtId="0" fontId="23" fillId="0" borderId="47" xfId="0" applyNumberFormat="1" applyFont="1" applyFill="1" applyBorder="1" applyAlignment="1">
      <alignment horizontal="center"/>
    </xf>
    <xf numFmtId="0" fontId="23" fillId="0" borderId="61" xfId="0" applyNumberFormat="1" applyFont="1" applyFill="1" applyBorder="1" applyAlignment="1">
      <alignment horizontal="center"/>
    </xf>
    <xf numFmtId="0" fontId="23" fillId="0" borderId="48" xfId="0" applyNumberFormat="1" applyFont="1" applyFill="1" applyBorder="1" applyAlignment="1">
      <alignment horizontal="right"/>
    </xf>
    <xf numFmtId="0" fontId="23" fillId="0" borderId="17" xfId="0" applyNumberFormat="1" applyFont="1" applyFill="1" applyBorder="1" applyAlignment="1">
      <alignment horizontal="right"/>
    </xf>
    <xf numFmtId="0" fontId="23" fillId="0" borderId="45" xfId="0" applyNumberFormat="1" applyFont="1" applyFill="1" applyBorder="1" applyAlignment="1">
      <alignment horizontal="right"/>
    </xf>
    <xf numFmtId="0" fontId="23" fillId="0" borderId="23" xfId="0" applyFont="1" applyFill="1" applyBorder="1" applyAlignment="1">
      <alignment horizontal="left" indent="2"/>
    </xf>
    <xf numFmtId="0" fontId="23" fillId="0" borderId="47" xfId="0" applyFont="1" applyFill="1" applyBorder="1" applyAlignment="1">
      <alignment horizontal="left" indent="2"/>
    </xf>
    <xf numFmtId="0" fontId="23" fillId="0" borderId="61" xfId="0" applyFont="1" applyFill="1" applyBorder="1" applyAlignment="1">
      <alignment horizontal="left" indent="2"/>
    </xf>
    <xf numFmtId="0" fontId="23" fillId="0" borderId="17" xfId="0" applyNumberFormat="1" applyFont="1" applyFill="1" applyBorder="1" applyAlignment="1">
      <alignment horizontal="left"/>
    </xf>
    <xf numFmtId="0" fontId="31" fillId="0" borderId="23" xfId="0" applyFont="1" applyFill="1" applyBorder="1" applyAlignment="1">
      <alignment horizontal="left" indent="2"/>
    </xf>
    <xf numFmtId="0" fontId="31" fillId="0" borderId="47" xfId="0" applyFont="1" applyFill="1" applyBorder="1" applyAlignment="1">
      <alignment horizontal="left" indent="2"/>
    </xf>
    <xf numFmtId="0" fontId="31" fillId="0" borderId="61" xfId="0" applyFont="1" applyFill="1" applyBorder="1" applyAlignment="1">
      <alignment horizontal="left" indent="2"/>
    </xf>
    <xf numFmtId="4" fontId="23" fillId="0" borderId="23" xfId="0" applyNumberFormat="1" applyFont="1" applyFill="1" applyBorder="1" applyAlignment="1">
      <alignment horizontal="center"/>
    </xf>
    <xf numFmtId="0" fontId="23" fillId="0" borderId="22" xfId="0" applyNumberFormat="1" applyFont="1" applyFill="1" applyBorder="1" applyAlignment="1">
      <alignment horizontal="right"/>
    </xf>
    <xf numFmtId="0" fontId="23" fillId="0" borderId="18" xfId="0" applyNumberFormat="1" applyFont="1" applyFill="1" applyBorder="1" applyAlignment="1">
      <alignment horizontal="right"/>
    </xf>
    <xf numFmtId="0" fontId="23" fillId="0" borderId="63" xfId="0" applyFont="1" applyFill="1" applyBorder="1" applyAlignment="1">
      <alignment horizontal="left" indent="3"/>
    </xf>
    <xf numFmtId="0" fontId="23" fillId="0" borderId="0" xfId="0" applyFont="1" applyFill="1" applyBorder="1" applyAlignment="1">
      <alignment horizontal="left" indent="3"/>
    </xf>
    <xf numFmtId="0" fontId="23" fillId="0" borderId="67" xfId="0" applyFont="1" applyFill="1" applyBorder="1" applyAlignment="1">
      <alignment horizontal="left" indent="3"/>
    </xf>
    <xf numFmtId="0" fontId="23" fillId="0" borderId="22" xfId="0" applyNumberFormat="1" applyFont="1" applyFill="1" applyBorder="1" applyAlignment="1">
      <alignment horizontal="left"/>
    </xf>
    <xf numFmtId="0" fontId="23" fillId="0" borderId="33" xfId="0" applyNumberFormat="1" applyFont="1" applyFill="1" applyBorder="1" applyAlignment="1">
      <alignment horizontal="left"/>
    </xf>
    <xf numFmtId="0" fontId="23" fillId="0" borderId="54" xfId="0" applyNumberFormat="1" applyFont="1" applyFill="1" applyBorder="1" applyAlignment="1">
      <alignment horizontal="left"/>
    </xf>
    <xf numFmtId="0" fontId="23" fillId="0" borderId="18" xfId="0" applyNumberFormat="1" applyFont="1" applyFill="1" applyBorder="1" applyAlignment="1">
      <alignment horizontal="left"/>
    </xf>
    <xf numFmtId="0" fontId="23" fillId="0" borderId="24" xfId="0" applyNumberFormat="1" applyFont="1" applyFill="1" applyBorder="1" applyAlignment="1">
      <alignment horizontal="left"/>
    </xf>
    <xf numFmtId="0" fontId="23" fillId="0" borderId="39" xfId="0" applyNumberFormat="1" applyFont="1" applyFill="1" applyBorder="1" applyAlignment="1">
      <alignment horizontal="left"/>
    </xf>
    <xf numFmtId="0" fontId="23" fillId="0" borderId="54" xfId="0" applyNumberFormat="1" applyFont="1" applyFill="1" applyBorder="1" applyAlignment="1">
      <alignment horizontal="right"/>
    </xf>
    <xf numFmtId="0" fontId="23" fillId="0" borderId="39" xfId="0" applyNumberFormat="1" applyFont="1" applyFill="1" applyBorder="1" applyAlignment="1">
      <alignment horizontal="right"/>
    </xf>
    <xf numFmtId="0" fontId="23" fillId="0" borderId="33" xfId="0" applyFont="1" applyFill="1" applyBorder="1" applyAlignment="1">
      <alignment horizontal="left" indent="4"/>
    </xf>
    <xf numFmtId="0" fontId="23" fillId="0" borderId="24" xfId="0" applyFont="1" applyFill="1" applyBorder="1" applyAlignment="1">
      <alignment horizontal="left" indent="4"/>
    </xf>
    <xf numFmtId="0" fontId="23" fillId="0" borderId="54" xfId="0" applyFont="1" applyFill="1" applyBorder="1" applyAlignment="1"/>
    <xf numFmtId="0" fontId="23" fillId="0" borderId="19" xfId="0" applyFont="1" applyFill="1" applyBorder="1" applyAlignment="1"/>
    <xf numFmtId="0" fontId="23" fillId="0" borderId="22" xfId="0" applyFont="1" applyFill="1" applyBorder="1" applyAlignment="1"/>
    <xf numFmtId="0" fontId="23" fillId="0" borderId="24" xfId="0" applyFont="1" applyFill="1" applyBorder="1" applyAlignment="1"/>
    <xf numFmtId="49" fontId="23" fillId="0" borderId="56" xfId="0" applyNumberFormat="1" applyFont="1" applyFill="1" applyBorder="1" applyAlignment="1">
      <alignment horizontal="center"/>
    </xf>
    <xf numFmtId="49" fontId="23" fillId="0" borderId="57" xfId="0" applyNumberFormat="1" applyFont="1" applyFill="1" applyBorder="1" applyAlignment="1">
      <alignment horizontal="center"/>
    </xf>
    <xf numFmtId="49" fontId="23" fillId="0" borderId="58" xfId="0" applyNumberFormat="1" applyFont="1" applyFill="1" applyBorder="1" applyAlignment="1">
      <alignment horizontal="center"/>
    </xf>
    <xf numFmtId="49" fontId="23" fillId="0" borderId="73" xfId="0" applyNumberFormat="1" applyFont="1" applyFill="1" applyBorder="1" applyAlignment="1">
      <alignment horizontal="center"/>
    </xf>
    <xf numFmtId="49" fontId="23" fillId="0" borderId="8" xfId="0" applyNumberFormat="1" applyFont="1" applyFill="1" applyBorder="1" applyAlignment="1">
      <alignment horizontal="center"/>
    </xf>
    <xf numFmtId="49" fontId="23" fillId="0" borderId="72" xfId="0" applyNumberFormat="1" applyFont="1" applyFill="1" applyBorder="1" applyAlignment="1">
      <alignment horizontal="center"/>
    </xf>
    <xf numFmtId="49" fontId="23" fillId="0" borderId="74" xfId="0" applyNumberFormat="1" applyFont="1" applyFill="1" applyBorder="1" applyAlignment="1">
      <alignment horizontal="center"/>
    </xf>
    <xf numFmtId="0" fontId="23" fillId="0" borderId="74" xfId="0" applyNumberFormat="1" applyFont="1" applyFill="1" applyBorder="1" applyAlignment="1">
      <alignment horizontal="center"/>
    </xf>
    <xf numFmtId="0" fontId="23" fillId="0" borderId="8" xfId="0" applyNumberFormat="1" applyFont="1" applyFill="1" applyBorder="1" applyAlignment="1">
      <alignment horizontal="center"/>
    </xf>
    <xf numFmtId="0" fontId="23" fillId="0" borderId="15" xfId="0" applyNumberFormat="1" applyFont="1" applyFill="1" applyBorder="1" applyAlignment="1">
      <alignment horizontal="center"/>
    </xf>
    <xf numFmtId="0" fontId="23" fillId="0" borderId="8" xfId="0" applyNumberFormat="1" applyFont="1" applyFill="1" applyBorder="1" applyAlignment="1">
      <alignment horizontal="right"/>
    </xf>
    <xf numFmtId="0" fontId="23" fillId="0" borderId="15" xfId="0" applyNumberFormat="1" applyFont="1" applyFill="1" applyBorder="1" applyAlignment="1">
      <alignment horizontal="right"/>
    </xf>
    <xf numFmtId="0" fontId="23" fillId="0" borderId="8" xfId="0" applyFont="1" applyFill="1" applyBorder="1" applyAlignment="1">
      <alignment horizontal="left" indent="4"/>
    </xf>
    <xf numFmtId="0" fontId="23" fillId="0" borderId="24" xfId="0" applyFont="1" applyFill="1" applyBorder="1" applyAlignment="1">
      <alignment horizontal="center"/>
    </xf>
    <xf numFmtId="0" fontId="24" fillId="0" borderId="33" xfId="0" applyFont="1" applyFill="1" applyBorder="1" applyAlignment="1">
      <alignment horizontal="center" vertical="top"/>
    </xf>
    <xf numFmtId="0" fontId="24" fillId="0" borderId="33" xfId="0" applyFont="1" applyFill="1" applyBorder="1" applyAlignment="1">
      <alignment horizontal="center"/>
    </xf>
    <xf numFmtId="0" fontId="23" fillId="0" borderId="0" xfId="0" applyFont="1" applyFill="1" applyBorder="1" applyAlignment="1">
      <alignment horizontal="center" wrapText="1"/>
    </xf>
    <xf numFmtId="0" fontId="23" fillId="0" borderId="24" xfId="0" applyFont="1" applyFill="1" applyBorder="1" applyAlignment="1">
      <alignment horizontal="center" wrapText="1"/>
    </xf>
    <xf numFmtId="0" fontId="23" fillId="0" borderId="0" xfId="0" applyFont="1" applyFill="1" applyAlignment="1">
      <alignment horizontal="right"/>
    </xf>
    <xf numFmtId="49" fontId="23" fillId="0" borderId="24" xfId="0" applyNumberFormat="1" applyFont="1" applyFill="1" applyBorder="1" applyAlignment="1">
      <alignment horizontal="left"/>
    </xf>
    <xf numFmtId="0" fontId="30" fillId="0" borderId="0" xfId="0" applyFont="1" applyFill="1" applyAlignment="1">
      <alignment horizontal="left" vertical="center" wrapText="1"/>
    </xf>
    <xf numFmtId="0" fontId="30" fillId="0" borderId="0" xfId="0" applyFont="1" applyFill="1" applyAlignment="1">
      <alignment horizontal="left" vertical="center"/>
    </xf>
    <xf numFmtId="0" fontId="23" fillId="0" borderId="0" xfId="0" applyFont="1" applyFill="1" applyBorder="1" applyAlignment="1">
      <alignment horizontal="right"/>
    </xf>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0" fontId="6" fillId="0" borderId="1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14" xfId="0" applyFont="1" applyBorder="1" applyAlignment="1" applyProtection="1">
      <alignment horizontal="right" wrapText="1" indent="1"/>
      <protection locked="0"/>
    </xf>
    <xf numFmtId="0" fontId="11" fillId="0" borderId="6" xfId="0" applyFont="1" applyBorder="1" applyAlignment="1" applyProtection="1">
      <alignment horizontal="right" wrapText="1" indent="1"/>
      <protection locked="0"/>
    </xf>
    <xf numFmtId="0" fontId="10" fillId="0" borderId="0" xfId="0" applyFont="1" applyAlignment="1">
      <alignment horizontal="center"/>
    </xf>
    <xf numFmtId="0" fontId="10" fillId="0" borderId="14"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8" xfId="0" applyFont="1" applyBorder="1" applyAlignment="1">
      <alignment horizontal="center"/>
    </xf>
    <xf numFmtId="0" fontId="4" fillId="0" borderId="2" xfId="0" applyFont="1" applyBorder="1" applyAlignment="1">
      <alignment horizontal="center" vertical="center" wrapText="1"/>
    </xf>
    <xf numFmtId="0" fontId="13" fillId="0" borderId="0" xfId="0" applyFont="1" applyAlignment="1">
      <alignment horizontal="center" wrapText="1"/>
    </xf>
    <xf numFmtId="0" fontId="13" fillId="0" borderId="0" xfId="0" applyFont="1" applyAlignment="1">
      <alignment horizontal="center"/>
    </xf>
    <xf numFmtId="0" fontId="11" fillId="0" borderId="0" xfId="0" applyFont="1" applyAlignment="1">
      <alignment horizontal="left" wrapText="1"/>
    </xf>
    <xf numFmtId="0" fontId="10" fillId="0" borderId="77"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0" xfId="0" applyFont="1" applyBorder="1" applyAlignment="1">
      <alignment horizontal="left" wrapText="1" indent="1"/>
    </xf>
    <xf numFmtId="0" fontId="11" fillId="0" borderId="14" xfId="0" applyFont="1" applyBorder="1" applyAlignment="1">
      <alignment horizontal="right" wrapText="1" indent="1"/>
    </xf>
    <xf numFmtId="0" fontId="11" fillId="0" borderId="6" xfId="0" applyFont="1" applyBorder="1" applyAlignment="1">
      <alignment horizontal="right" wrapText="1" indent="1"/>
    </xf>
    <xf numFmtId="0" fontId="10" fillId="0" borderId="14" xfId="0" applyFont="1" applyBorder="1" applyAlignment="1">
      <alignment horizontal="left" wrapText="1"/>
    </xf>
    <xf numFmtId="0" fontId="10" fillId="0" borderId="6" xfId="0" applyFont="1" applyBorder="1" applyAlignment="1">
      <alignment horizontal="left" wrapText="1"/>
    </xf>
    <xf numFmtId="0" fontId="10" fillId="0" borderId="13" xfId="0" applyFont="1" applyBorder="1" applyAlignment="1">
      <alignment horizontal="left" wrapText="1"/>
    </xf>
    <xf numFmtId="0" fontId="10" fillId="0" borderId="4" xfId="0" applyFont="1" applyBorder="1" applyAlignment="1">
      <alignment horizontal="left" wrapText="1"/>
    </xf>
    <xf numFmtId="0" fontId="0" fillId="0" borderId="14" xfId="0" applyBorder="1" applyAlignment="1">
      <alignment horizontal="left" wrapText="1" indent="1"/>
    </xf>
    <xf numFmtId="0" fontId="0" fillId="0" borderId="6" xfId="0" applyBorder="1" applyAlignment="1">
      <alignment horizontal="left" wrapText="1" indent="1"/>
    </xf>
    <xf numFmtId="0" fontId="10" fillId="0" borderId="77" xfId="0" applyFont="1" applyBorder="1" applyAlignment="1">
      <alignment horizontal="left" wrapText="1"/>
    </xf>
    <xf numFmtId="0" fontId="10" fillId="0" borderId="79" xfId="0" applyFont="1" applyBorder="1" applyAlignment="1">
      <alignment horizontal="left" wrapText="1"/>
    </xf>
    <xf numFmtId="0" fontId="10" fillId="0" borderId="14" xfId="0" applyFont="1" applyBorder="1" applyAlignment="1">
      <alignment horizontal="justify" wrapText="1"/>
    </xf>
    <xf numFmtId="0" fontId="10" fillId="0" borderId="6" xfId="0" applyFont="1" applyBorder="1" applyAlignment="1">
      <alignment horizontal="justify" wrapText="1"/>
    </xf>
    <xf numFmtId="0" fontId="10" fillId="0" borderId="14" xfId="0" applyFont="1" applyBorder="1" applyAlignment="1">
      <alignment horizontal="center" wrapText="1"/>
    </xf>
    <xf numFmtId="0" fontId="10" fillId="0" borderId="6" xfId="0" applyFont="1" applyBorder="1" applyAlignment="1">
      <alignment horizontal="center" wrapText="1"/>
    </xf>
    <xf numFmtId="0" fontId="11" fillId="0" borderId="8" xfId="0" applyFont="1" applyBorder="1" applyAlignment="1">
      <alignment horizontal="center" wrapText="1"/>
    </xf>
    <xf numFmtId="0" fontId="11" fillId="0" borderId="14" xfId="0" applyFont="1" applyBorder="1" applyAlignment="1">
      <alignment horizontal="justify" wrapText="1"/>
    </xf>
    <xf numFmtId="0" fontId="11" fillId="0" borderId="6" xfId="0" applyFont="1" applyBorder="1" applyAlignment="1">
      <alignment horizontal="justify" wrapText="1"/>
    </xf>
    <xf numFmtId="0" fontId="5" fillId="0" borderId="14" xfId="0" applyFont="1" applyBorder="1" applyAlignment="1">
      <alignment horizontal="justify" wrapText="1"/>
    </xf>
    <xf numFmtId="0" fontId="5" fillId="0" borderId="6" xfId="0" applyFont="1" applyBorder="1" applyAlignment="1">
      <alignment horizontal="justify" wrapText="1"/>
    </xf>
    <xf numFmtId="0" fontId="0" fillId="0" borderId="0" xfId="0" applyAlignment="1">
      <alignment wrapText="1"/>
    </xf>
    <xf numFmtId="0" fontId="5" fillId="0" borderId="14" xfId="0" applyFont="1" applyBorder="1" applyAlignment="1">
      <alignment horizontal="right" wrapText="1" indent="1"/>
    </xf>
    <xf numFmtId="0" fontId="5" fillId="0" borderId="6" xfId="0" applyFont="1" applyBorder="1" applyAlignment="1">
      <alignment horizontal="right" wrapText="1" indent="1"/>
    </xf>
    <xf numFmtId="0" fontId="10" fillId="0" borderId="14" xfId="0" applyFont="1" applyBorder="1" applyAlignment="1" applyProtection="1">
      <alignment horizontal="left" wrapText="1"/>
      <protection locked="0"/>
    </xf>
    <xf numFmtId="0" fontId="10" fillId="0" borderId="6" xfId="0" applyFont="1" applyBorder="1" applyAlignment="1" applyProtection="1">
      <alignment horizontal="left" wrapText="1"/>
      <protection locked="0"/>
    </xf>
    <xf numFmtId="0" fontId="11" fillId="0" borderId="8" xfId="0" applyFont="1" applyBorder="1" applyAlignment="1" applyProtection="1">
      <alignment horizontal="center" wrapText="1"/>
      <protection locked="0"/>
    </xf>
    <xf numFmtId="0" fontId="10" fillId="0" borderId="14" xfId="0" applyFont="1" applyBorder="1" applyAlignment="1" applyProtection="1">
      <alignment horizontal="justify" wrapText="1"/>
      <protection locked="0"/>
    </xf>
    <xf numFmtId="0" fontId="10" fillId="0" borderId="6" xfId="0" applyFont="1" applyBorder="1" applyAlignment="1" applyProtection="1">
      <alignment horizontal="justify" wrapText="1"/>
      <protection locked="0"/>
    </xf>
    <xf numFmtId="0" fontId="4" fillId="0" borderId="14" xfId="0" applyFont="1" applyBorder="1" applyAlignment="1" applyProtection="1">
      <alignment horizontal="left" wrapText="1"/>
      <protection locked="0"/>
    </xf>
    <xf numFmtId="0" fontId="0" fillId="0" borderId="0" xfId="0" applyAlignment="1">
      <alignment horizontal="center"/>
    </xf>
    <xf numFmtId="0" fontId="11" fillId="0" borderId="0" xfId="0" applyFont="1" applyAlignment="1">
      <alignment horizontal="center" wrapText="1"/>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2" xfId="0" applyFont="1" applyBorder="1" applyAlignment="1">
      <alignment horizontal="center" wrapText="1"/>
    </xf>
    <xf numFmtId="0" fontId="10" fillId="0" borderId="5" xfId="0" applyFont="1" applyBorder="1" applyAlignment="1">
      <alignment horizontal="center" wrapText="1"/>
    </xf>
    <xf numFmtId="0" fontId="15" fillId="0" borderId="0" xfId="0" applyFont="1" applyAlignment="1">
      <alignment horizontal="center"/>
    </xf>
    <xf numFmtId="0" fontId="10" fillId="0" borderId="14" xfId="0" applyFont="1" applyBorder="1" applyAlignment="1" applyProtection="1">
      <alignment wrapText="1"/>
      <protection locked="0"/>
    </xf>
    <xf numFmtId="0" fontId="10" fillId="0" borderId="6" xfId="0" applyFont="1" applyBorder="1" applyAlignment="1" applyProtection="1">
      <alignment wrapText="1"/>
      <protection locked="0"/>
    </xf>
    <xf numFmtId="0" fontId="10" fillId="0" borderId="13" xfId="0" applyFont="1" applyBorder="1" applyAlignment="1" applyProtection="1">
      <alignment wrapText="1"/>
      <protection locked="0"/>
    </xf>
    <xf numFmtId="0" fontId="10" fillId="0" borderId="4" xfId="0" applyFont="1" applyBorder="1" applyAlignment="1" applyProtection="1">
      <alignment wrapText="1"/>
      <protection locked="0"/>
    </xf>
    <xf numFmtId="0" fontId="4" fillId="0" borderId="14" xfId="0" applyFont="1" applyBorder="1" applyAlignment="1" applyProtection="1">
      <alignment wrapText="1"/>
      <protection locked="0"/>
    </xf>
    <xf numFmtId="0" fontId="4" fillId="0" borderId="14" xfId="0" applyFont="1" applyBorder="1" applyAlignment="1">
      <alignment horizontal="left" vertical="center" wrapText="1"/>
    </xf>
    <xf numFmtId="0" fontId="10" fillId="0" borderId="6" xfId="0" applyFont="1" applyBorder="1" applyAlignment="1">
      <alignment horizontal="left" vertical="center" wrapText="1"/>
    </xf>
    <xf numFmtId="0" fontId="4" fillId="0" borderId="13" xfId="0" applyFont="1" applyBorder="1" applyAlignment="1" applyProtection="1">
      <alignment wrapText="1"/>
      <protection locked="0"/>
    </xf>
    <xf numFmtId="0" fontId="10" fillId="0" borderId="14" xfId="0" applyFont="1" applyBorder="1" applyAlignment="1" applyProtection="1">
      <alignment horizontal="left" wrapText="1" indent="1"/>
      <protection locked="0"/>
    </xf>
    <xf numFmtId="0" fontId="10" fillId="0" borderId="6" xfId="0" applyFont="1" applyBorder="1" applyAlignment="1" applyProtection="1">
      <alignment horizontal="left" wrapText="1" indent="1"/>
      <protection locked="0"/>
    </xf>
    <xf numFmtId="0" fontId="10" fillId="0" borderId="13" xfId="0" applyFont="1" applyBorder="1" applyAlignment="1" applyProtection="1">
      <alignment horizontal="left" wrapText="1"/>
      <protection locked="0"/>
    </xf>
    <xf numFmtId="0" fontId="10" fillId="0" borderId="4" xfId="0" applyFont="1" applyBorder="1" applyAlignment="1" applyProtection="1">
      <alignment horizontal="left" wrapText="1"/>
      <protection locked="0"/>
    </xf>
    <xf numFmtId="0" fontId="10" fillId="0" borderId="14" xfId="0" applyFont="1" applyBorder="1" applyAlignment="1">
      <alignment horizontal="left" vertical="center" wrapText="1"/>
    </xf>
    <xf numFmtId="0" fontId="10" fillId="0" borderId="77" xfId="0" applyFont="1" applyBorder="1" applyAlignment="1">
      <alignment horizontal="center" wrapText="1"/>
    </xf>
    <xf numFmtId="0" fontId="10" fillId="0" borderId="79" xfId="0" applyFont="1" applyBorder="1" applyAlignment="1">
      <alignment horizontal="center" wrapText="1"/>
    </xf>
    <xf numFmtId="0" fontId="10" fillId="0" borderId="13" xfId="0" applyFont="1" applyBorder="1" applyAlignment="1">
      <alignment horizontal="center" wrapText="1"/>
    </xf>
    <xf numFmtId="0" fontId="10" fillId="0" borderId="4" xfId="0" applyFont="1" applyBorder="1" applyAlignment="1">
      <alignment horizontal="center" wrapText="1"/>
    </xf>
    <xf numFmtId="0" fontId="4" fillId="0" borderId="14" xfId="0" applyFont="1" applyBorder="1" applyAlignment="1" applyProtection="1">
      <alignment horizontal="left" wrapText="1" indent="1"/>
      <protection locked="0"/>
    </xf>
    <xf numFmtId="0" fontId="10" fillId="0" borderId="14" xfId="0" applyFont="1" applyBorder="1" applyAlignment="1" applyProtection="1">
      <alignment horizontal="right" wrapText="1" indent="1"/>
      <protection locked="0"/>
    </xf>
    <xf numFmtId="0" fontId="10" fillId="0" borderId="6" xfId="0" applyFont="1" applyBorder="1" applyAlignment="1" applyProtection="1">
      <alignment horizontal="right" wrapText="1" indent="1"/>
      <protection locked="0"/>
    </xf>
    <xf numFmtId="0" fontId="10" fillId="0" borderId="14"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8" xfId="0" applyFont="1" applyBorder="1" applyAlignment="1" applyProtection="1">
      <alignment horizontal="left" wrapText="1"/>
      <protection locked="0"/>
    </xf>
    <xf numFmtId="0" fontId="10" fillId="0" borderId="79" xfId="0" applyFont="1" applyBorder="1" applyAlignment="1" applyProtection="1">
      <alignment horizontal="left" wrapText="1"/>
      <protection locked="0"/>
    </xf>
    <xf numFmtId="0" fontId="10" fillId="0" borderId="78" xfId="0" applyFont="1" applyBorder="1" applyAlignment="1" applyProtection="1">
      <alignment horizontal="justify" wrapText="1"/>
      <protection locked="0"/>
    </xf>
    <xf numFmtId="0" fontId="10" fillId="0" borderId="79" xfId="0" applyFont="1" applyBorder="1" applyAlignment="1" applyProtection="1">
      <alignment horizontal="justify" wrapText="1"/>
      <protection locked="0"/>
    </xf>
    <xf numFmtId="0" fontId="10" fillId="0" borderId="83" xfId="0" applyFont="1" applyBorder="1" applyAlignment="1" applyProtection="1">
      <alignment horizontal="justify" wrapText="1"/>
      <protection locked="0"/>
    </xf>
    <xf numFmtId="0" fontId="10" fillId="0" borderId="1" xfId="0" applyFont="1" applyBorder="1" applyAlignment="1" applyProtection="1">
      <alignment horizontal="left" wrapText="1"/>
      <protection locked="0"/>
    </xf>
    <xf numFmtId="0" fontId="11" fillId="0" borderId="83" xfId="0" applyFont="1" applyBorder="1" applyAlignment="1">
      <alignment horizontal="right" wrapText="1" indent="1"/>
    </xf>
    <xf numFmtId="0" fontId="0" fillId="0" borderId="13" xfId="0" applyBorder="1" applyAlignment="1" applyProtection="1">
      <alignment horizontal="left" wrapText="1" indent="1"/>
      <protection locked="0"/>
    </xf>
    <xf numFmtId="0" fontId="0" fillId="0" borderId="1" xfId="0" applyBorder="1" applyAlignment="1" applyProtection="1">
      <alignment horizontal="left" wrapText="1" indent="1"/>
      <protection locked="0"/>
    </xf>
    <xf numFmtId="0" fontId="14" fillId="0" borderId="8" xfId="0" applyFont="1" applyBorder="1" applyAlignment="1">
      <alignment horizontal="center"/>
    </xf>
    <xf numFmtId="0" fontId="10" fillId="0" borderId="83" xfId="0" applyFont="1" applyBorder="1" applyAlignment="1">
      <alignment horizontal="center" wrapText="1"/>
    </xf>
    <xf numFmtId="0" fontId="10" fillId="0" borderId="1" xfId="0" applyFont="1" applyBorder="1" applyAlignment="1" applyProtection="1">
      <alignment horizontal="justify" wrapText="1"/>
      <protection locked="0"/>
    </xf>
    <xf numFmtId="0" fontId="10" fillId="0" borderId="4" xfId="0" applyFont="1" applyBorder="1" applyAlignment="1" applyProtection="1">
      <alignment horizontal="justify" wrapText="1"/>
      <protection locked="0"/>
    </xf>
    <xf numFmtId="0" fontId="0" fillId="0" borderId="77" xfId="0" applyBorder="1" applyAlignment="1" applyProtection="1">
      <alignment horizontal="left" wrapText="1" indent="1"/>
      <protection locked="0"/>
    </xf>
    <xf numFmtId="0" fontId="0" fillId="0" borderId="78" xfId="0" applyBorder="1" applyAlignment="1" applyProtection="1">
      <alignment horizontal="left" wrapText="1" indent="1"/>
      <protection locked="0"/>
    </xf>
    <xf numFmtId="0" fontId="20" fillId="0" borderId="14" xfId="0" applyFont="1" applyBorder="1" applyAlignment="1" applyProtection="1">
      <alignment horizontal="left" wrapText="1"/>
      <protection locked="0"/>
    </xf>
    <xf numFmtId="0" fontId="20" fillId="0" borderId="6" xfId="0" applyFont="1" applyBorder="1" applyAlignment="1" applyProtection="1">
      <alignment horizontal="left" wrapText="1"/>
      <protection locked="0"/>
    </xf>
    <xf numFmtId="0" fontId="20" fillId="0" borderId="14" xfId="0" applyFont="1" applyBorder="1" applyAlignment="1" applyProtection="1">
      <alignment horizontal="justify" wrapText="1"/>
      <protection locked="0"/>
    </xf>
    <xf numFmtId="0" fontId="20" fillId="0" borderId="6" xfId="0" applyFont="1" applyBorder="1" applyAlignment="1" applyProtection="1">
      <alignment horizontal="justify" wrapText="1"/>
      <protection locked="0"/>
    </xf>
    <xf numFmtId="0" fontId="17" fillId="0" borderId="14" xfId="0" applyFont="1" applyBorder="1" applyAlignment="1" applyProtection="1">
      <alignment horizontal="right" wrapText="1" indent="1"/>
      <protection locked="0"/>
    </xf>
    <xf numFmtId="0" fontId="17" fillId="0" borderId="6" xfId="0" applyFont="1" applyBorder="1" applyAlignment="1" applyProtection="1">
      <alignment horizontal="right" wrapText="1" indent="1"/>
      <protection locked="0"/>
    </xf>
    <xf numFmtId="0" fontId="4" fillId="0" borderId="14" xfId="0" applyFont="1" applyBorder="1" applyAlignment="1" applyProtection="1">
      <alignment horizontal="justify" wrapText="1"/>
      <protection locked="0"/>
    </xf>
    <xf numFmtId="0" fontId="20" fillId="0" borderId="14" xfId="0" applyFont="1" applyBorder="1" applyAlignment="1">
      <alignment horizontal="center" wrapText="1"/>
    </xf>
    <xf numFmtId="0" fontId="20" fillId="0" borderId="6" xfId="0" applyFont="1" applyBorder="1" applyAlignment="1">
      <alignment horizont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7" fillId="0" borderId="0" xfId="0" applyFont="1" applyAlignment="1">
      <alignment horizontal="center" wrapText="1"/>
    </xf>
    <xf numFmtId="0" fontId="17" fillId="0" borderId="0" xfId="0" applyFont="1" applyAlignment="1">
      <alignment horizontal="left" wrapText="1"/>
    </xf>
    <xf numFmtId="0" fontId="17" fillId="0" borderId="8" xfId="0" applyFont="1" applyBorder="1" applyAlignment="1" applyProtection="1">
      <alignment horizontal="center" wrapText="1"/>
      <protection locked="0"/>
    </xf>
    <xf numFmtId="0" fontId="19" fillId="0" borderId="0" xfId="0" applyFont="1" applyAlignment="1">
      <alignment horizontal="center"/>
    </xf>
    <xf numFmtId="0" fontId="12" fillId="0" borderId="14" xfId="0" applyFont="1" applyBorder="1" applyAlignment="1" applyProtection="1">
      <alignment horizontal="left" wrapText="1" indent="1"/>
      <protection locked="0"/>
    </xf>
    <xf numFmtId="0" fontId="12" fillId="0" borderId="6" xfId="0" applyFont="1" applyBorder="1" applyAlignment="1" applyProtection="1">
      <alignment horizontal="left" wrapText="1" indent="1"/>
      <protection locked="0"/>
    </xf>
    <xf numFmtId="0" fontId="5" fillId="0" borderId="14" xfId="0" applyFont="1" applyBorder="1" applyAlignment="1" applyProtection="1">
      <alignment horizontal="justify" wrapText="1"/>
      <protection locked="0"/>
    </xf>
    <xf numFmtId="0" fontId="5" fillId="0" borderId="6" xfId="0" applyFont="1" applyBorder="1" applyAlignment="1" applyProtection="1">
      <alignment horizontal="justify" wrapText="1"/>
      <protection locked="0"/>
    </xf>
    <xf numFmtId="0" fontId="4" fillId="0" borderId="83" xfId="0" applyFont="1" applyBorder="1" applyAlignment="1" applyProtection="1">
      <alignment horizontal="left" wrapText="1" indent="1"/>
      <protection locked="0"/>
    </xf>
    <xf numFmtId="0" fontId="10" fillId="0" borderId="83" xfId="0" applyFont="1" applyBorder="1" applyAlignment="1" applyProtection="1">
      <alignment horizontal="left" wrapText="1" indent="1"/>
      <protection locked="0"/>
    </xf>
    <xf numFmtId="0" fontId="4" fillId="0" borderId="13" xfId="0" applyFont="1" applyBorder="1" applyAlignment="1" applyProtection="1">
      <alignment horizontal="left" wrapText="1"/>
      <protection locked="0"/>
    </xf>
    <xf numFmtId="0" fontId="4" fillId="0" borderId="14" xfId="0" applyFont="1" applyBorder="1" applyAlignment="1">
      <alignment horizontal="left" wrapText="1"/>
    </xf>
    <xf numFmtId="0" fontId="4" fillId="0" borderId="6" xfId="0" applyFont="1" applyBorder="1" applyAlignment="1">
      <alignment horizontal="left" wrapText="1"/>
    </xf>
    <xf numFmtId="0" fontId="4" fillId="0" borderId="14" xfId="0" applyFont="1" applyBorder="1" applyAlignment="1">
      <alignment horizontal="justify" wrapText="1"/>
    </xf>
    <xf numFmtId="0" fontId="5" fillId="0" borderId="8" xfId="0" applyFont="1" applyBorder="1" applyAlignment="1" applyProtection="1">
      <alignment horizontal="center" wrapText="1"/>
      <protection locked="0"/>
    </xf>
    <xf numFmtId="0" fontId="10" fillId="0" borderId="77" xfId="0" applyFont="1" applyBorder="1" applyAlignment="1" applyProtection="1">
      <alignment horizontal="center" vertical="center" wrapText="1"/>
      <protection locked="0"/>
    </xf>
    <xf numFmtId="0" fontId="10" fillId="0" borderId="79"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4" xfId="0" applyFont="1" applyBorder="1" applyAlignment="1" applyProtection="1">
      <alignment horizontal="center" wrapText="1"/>
      <protection locked="0"/>
    </xf>
    <xf numFmtId="0" fontId="10" fillId="0" borderId="6" xfId="0" applyFont="1" applyBorder="1" applyAlignment="1" applyProtection="1">
      <alignment horizontal="center" wrapText="1"/>
      <protection locked="0"/>
    </xf>
  </cellXfs>
  <cellStyles count="5">
    <cellStyle name="Гиперссылка 2" xfId="1"/>
    <cellStyle name="Обычный" xfId="0" builtinId="0"/>
    <cellStyle name="Обычный 2" xfId="2"/>
    <cellStyle name="Финансовый" xfId="3" builtinId="3"/>
    <cellStyle name="Финансовый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2:CB41"/>
  <sheetViews>
    <sheetView topLeftCell="A25" zoomScaleNormal="100" workbookViewId="0">
      <selection activeCell="BW74" sqref="BW74:BW75"/>
    </sheetView>
  </sheetViews>
  <sheetFormatPr defaultColWidth="1.42578125" defaultRowHeight="12.75" x14ac:dyDescent="0.2"/>
  <cols>
    <col min="1" max="75" width="1.42578125" style="146"/>
    <col min="76" max="76" width="17.85546875" style="146" customWidth="1"/>
    <col min="77" max="79" width="1.42578125" style="146"/>
    <col min="80" max="80" width="12.5703125" style="146" customWidth="1"/>
    <col min="81" max="16384" width="1.42578125" style="146"/>
  </cols>
  <sheetData>
    <row r="2" spans="1:80" ht="12.75" customHeight="1" x14ac:dyDescent="0.2">
      <c r="BT2" s="301" t="s">
        <v>675</v>
      </c>
      <c r="BU2" s="301"/>
      <c r="BV2" s="301"/>
      <c r="BW2" s="301"/>
      <c r="BX2" s="301"/>
      <c r="BY2" s="301"/>
      <c r="BZ2" s="301"/>
      <c r="CA2" s="301"/>
      <c r="CB2" s="301"/>
    </row>
    <row r="3" spans="1:80" ht="76.5" customHeight="1" x14ac:dyDescent="0.2">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301"/>
      <c r="BU3" s="301"/>
      <c r="BV3" s="301"/>
      <c r="BW3" s="301"/>
      <c r="BX3" s="301"/>
      <c r="BY3" s="301"/>
      <c r="BZ3" s="301"/>
      <c r="CA3" s="301"/>
      <c r="CB3" s="301"/>
    </row>
    <row r="4" spans="1:80" ht="13.15" x14ac:dyDescent="0.2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64"/>
      <c r="BI4" s="164"/>
      <c r="BJ4" s="164"/>
      <c r="BK4" s="164"/>
      <c r="BL4" s="164"/>
      <c r="BM4" s="164"/>
      <c r="BN4" s="164"/>
      <c r="BO4" s="164"/>
      <c r="BP4" s="164"/>
      <c r="BQ4" s="164"/>
      <c r="BR4" s="164"/>
      <c r="BS4" s="164"/>
      <c r="BT4" s="164"/>
      <c r="BU4" s="164"/>
      <c r="BV4" s="164"/>
      <c r="BW4" s="164"/>
      <c r="BX4" s="165"/>
      <c r="BY4" s="165"/>
      <c r="BZ4" s="165"/>
      <c r="CA4" s="165"/>
      <c r="CB4" s="166"/>
    </row>
    <row r="5" spans="1:80" ht="13.15" x14ac:dyDescent="0.25">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65"/>
      <c r="BI5" s="165"/>
      <c r="BJ5" s="165"/>
      <c r="BK5" s="165"/>
      <c r="BL5" s="165"/>
      <c r="BM5" s="165"/>
      <c r="BN5" s="165"/>
      <c r="BO5" s="165"/>
      <c r="BP5" s="165"/>
      <c r="BQ5" s="165"/>
      <c r="BR5" s="165"/>
      <c r="BS5" s="165"/>
      <c r="BT5" s="165"/>
      <c r="BU5" s="165"/>
      <c r="BV5" s="165"/>
      <c r="BW5" s="165"/>
      <c r="BX5" s="164"/>
      <c r="BY5" s="164"/>
      <c r="BZ5" s="164"/>
      <c r="CA5" s="164"/>
      <c r="CB5" s="166"/>
    </row>
    <row r="6" spans="1:80" ht="13.15" x14ac:dyDescent="0.25">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65"/>
      <c r="BI6" s="165"/>
      <c r="BJ6" s="165"/>
      <c r="BK6" s="165"/>
      <c r="BL6" s="165"/>
      <c r="BM6" s="165"/>
      <c r="BN6" s="165"/>
      <c r="BO6" s="165"/>
      <c r="BP6" s="165"/>
      <c r="BQ6" s="165"/>
      <c r="BR6" s="165"/>
      <c r="BS6" s="165"/>
      <c r="BT6" s="165"/>
      <c r="BU6" s="165"/>
      <c r="BV6" s="165"/>
      <c r="BW6" s="165"/>
      <c r="BX6" s="165"/>
      <c r="BY6" s="165"/>
      <c r="BZ6" s="165"/>
      <c r="CA6" s="165"/>
      <c r="CB6" s="166"/>
    </row>
    <row r="7" spans="1:80" ht="18.75" x14ac:dyDescent="0.3">
      <c r="BO7" s="302" t="s">
        <v>323</v>
      </c>
      <c r="BP7" s="302"/>
      <c r="BQ7" s="302"/>
      <c r="BR7" s="302"/>
      <c r="BS7" s="302"/>
      <c r="BT7" s="302"/>
      <c r="BU7" s="302"/>
      <c r="BV7" s="302"/>
      <c r="BW7" s="302"/>
      <c r="BX7" s="302"/>
      <c r="BY7" s="302"/>
      <c r="BZ7" s="302"/>
      <c r="CA7" s="302"/>
      <c r="CB7" s="302"/>
    </row>
    <row r="8" spans="1:80" ht="63.75" customHeight="1" x14ac:dyDescent="0.25">
      <c r="BM8" s="279" t="s">
        <v>731</v>
      </c>
      <c r="BN8" s="279"/>
      <c r="BO8" s="279"/>
      <c r="BP8" s="279"/>
      <c r="BQ8" s="279"/>
      <c r="BR8" s="279"/>
      <c r="BS8" s="279"/>
      <c r="BT8" s="279"/>
      <c r="BU8" s="279"/>
      <c r="BV8" s="279"/>
      <c r="BW8" s="279"/>
      <c r="BX8" s="279"/>
      <c r="BY8" s="279"/>
      <c r="BZ8" s="279"/>
      <c r="CA8" s="279"/>
      <c r="CB8" s="279"/>
    </row>
    <row r="9" spans="1:80" ht="15" customHeight="1" x14ac:dyDescent="0.2">
      <c r="A9" s="147"/>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303" t="s">
        <v>324</v>
      </c>
      <c r="BO9" s="303"/>
      <c r="BP9" s="303"/>
      <c r="BQ9" s="303"/>
      <c r="BR9" s="303"/>
      <c r="BS9" s="303"/>
      <c r="BT9" s="303"/>
      <c r="BU9" s="303"/>
      <c r="BV9" s="303"/>
      <c r="BW9" s="303"/>
      <c r="BX9" s="303"/>
      <c r="BY9" s="303"/>
      <c r="BZ9" s="303"/>
      <c r="CA9" s="303"/>
      <c r="CB9" s="303"/>
    </row>
    <row r="10" spans="1:80" ht="33.75" customHeight="1" x14ac:dyDescent="0.25">
      <c r="BN10" s="280" t="s">
        <v>676</v>
      </c>
      <c r="BO10" s="280"/>
      <c r="BP10" s="280"/>
      <c r="BQ10" s="280"/>
      <c r="BR10" s="280"/>
      <c r="BS10" s="280"/>
      <c r="BT10" s="280"/>
      <c r="BU10" s="280"/>
      <c r="BV10" s="280"/>
      <c r="BW10" s="280"/>
      <c r="BX10" s="280"/>
      <c r="BY10" s="280"/>
      <c r="BZ10" s="280"/>
      <c r="CA10" s="280"/>
      <c r="CB10" s="280"/>
    </row>
    <row r="11" spans="1:80" ht="15" customHeight="1" x14ac:dyDescent="0.2">
      <c r="A11" s="147"/>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296" t="s">
        <v>325</v>
      </c>
      <c r="BO11" s="297"/>
      <c r="BP11" s="297"/>
      <c r="BQ11" s="297"/>
      <c r="BR11" s="297"/>
      <c r="BS11" s="297"/>
      <c r="BT11" s="297"/>
      <c r="BU11" s="297"/>
      <c r="BV11" s="297"/>
      <c r="BW11" s="297"/>
      <c r="BX11" s="297"/>
      <c r="BY11" s="297"/>
      <c r="BZ11" s="297"/>
      <c r="CA11" s="297"/>
      <c r="CB11" s="297"/>
    </row>
    <row r="12" spans="1:80" ht="13.15" x14ac:dyDescent="0.25">
      <c r="BW12" s="151"/>
      <c r="BX12" s="147"/>
      <c r="BY12" s="147"/>
      <c r="BZ12" s="147"/>
      <c r="CA12" s="147"/>
      <c r="CB12" s="147"/>
    </row>
    <row r="13" spans="1:80" ht="20.25" customHeight="1" x14ac:dyDescent="0.25">
      <c r="A13" s="147"/>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298"/>
      <c r="BO13" s="298"/>
      <c r="BP13" s="298"/>
      <c r="BQ13" s="298"/>
      <c r="BR13" s="298"/>
      <c r="BS13" s="298"/>
      <c r="BT13" s="298"/>
      <c r="BU13" s="298"/>
      <c r="BV13" s="298"/>
      <c r="BW13" s="298"/>
      <c r="BX13" s="299" t="s">
        <v>727</v>
      </c>
      <c r="BY13" s="299"/>
      <c r="BZ13" s="299"/>
      <c r="CA13" s="299"/>
      <c r="CB13" s="299"/>
    </row>
    <row r="14" spans="1:80" x14ac:dyDescent="0.2">
      <c r="BN14" s="286" t="s">
        <v>326</v>
      </c>
      <c r="BO14" s="286"/>
      <c r="BP14" s="286"/>
      <c r="BQ14" s="286"/>
      <c r="BR14" s="286"/>
      <c r="BS14" s="286"/>
      <c r="BT14" s="286"/>
      <c r="BU14" s="286"/>
      <c r="BV14" s="286"/>
      <c r="BW14" s="286"/>
      <c r="BX14" s="300" t="s">
        <v>327</v>
      </c>
      <c r="BY14" s="300"/>
      <c r="BZ14" s="300"/>
      <c r="CA14" s="300"/>
      <c r="CB14" s="300"/>
    </row>
    <row r="15" spans="1:80" ht="16.5" x14ac:dyDescent="0.25">
      <c r="BO15" s="167" t="s">
        <v>677</v>
      </c>
      <c r="BQ15" s="252" t="s">
        <v>699</v>
      </c>
      <c r="BR15" s="285" t="str">
        <f>$AN$19</f>
        <v>29</v>
      </c>
      <c r="BS15" s="285"/>
      <c r="BT15" s="285"/>
      <c r="BU15" s="253" t="s">
        <v>334</v>
      </c>
      <c r="BV15" s="253"/>
      <c r="BW15" s="253"/>
      <c r="BX15" s="159" t="str">
        <f>$AS$19</f>
        <v>декабря</v>
      </c>
      <c r="BY15" s="286">
        <v>20</v>
      </c>
      <c r="BZ15" s="286"/>
      <c r="CA15" s="287" t="str">
        <f>$BF$19</f>
        <v>23</v>
      </c>
      <c r="CB15" s="288"/>
    </row>
    <row r="16" spans="1:80" ht="15.6" x14ac:dyDescent="0.3">
      <c r="A16" s="150"/>
      <c r="B16" s="150"/>
      <c r="C16" s="150"/>
      <c r="D16" s="150"/>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49"/>
      <c r="BD16" s="149"/>
      <c r="BE16" s="150"/>
      <c r="BF16" s="150"/>
      <c r="BG16" s="150"/>
      <c r="BH16" s="150"/>
      <c r="BI16" s="150"/>
      <c r="BJ16" s="150"/>
      <c r="BK16" s="150"/>
      <c r="BL16" s="150"/>
      <c r="BM16" s="150"/>
      <c r="BN16" s="150"/>
      <c r="BO16" s="150"/>
      <c r="BP16" s="150"/>
      <c r="BQ16" s="150"/>
      <c r="BR16" s="150"/>
      <c r="BS16" s="150"/>
      <c r="BT16" s="150"/>
      <c r="BU16" s="150"/>
      <c r="BV16" s="150"/>
      <c r="BW16" s="150"/>
    </row>
    <row r="17" spans="1:80" ht="20.25" x14ac:dyDescent="0.3">
      <c r="A17" s="158"/>
      <c r="B17" s="284" t="s">
        <v>726</v>
      </c>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R17" s="284"/>
      <c r="AS17" s="284"/>
      <c r="AT17" s="284"/>
      <c r="AU17" s="284"/>
      <c r="AV17" s="284"/>
      <c r="AW17" s="284"/>
      <c r="AX17" s="284"/>
      <c r="AY17" s="284"/>
      <c r="AZ17" s="284"/>
      <c r="BA17" s="284"/>
      <c r="BB17" s="284"/>
      <c r="BC17" s="284"/>
      <c r="BD17" s="284"/>
      <c r="BE17" s="284"/>
      <c r="BF17" s="284"/>
      <c r="BG17" s="284"/>
      <c r="BH17" s="284"/>
      <c r="BI17" s="284"/>
      <c r="BJ17" s="284"/>
      <c r="BK17" s="284"/>
      <c r="BL17" s="284"/>
      <c r="BM17" s="284"/>
      <c r="BN17" s="284"/>
      <c r="BO17" s="284"/>
      <c r="BP17" s="284"/>
      <c r="BQ17" s="284"/>
      <c r="BR17" s="284"/>
      <c r="BS17" s="284"/>
      <c r="BT17" s="284"/>
      <c r="BU17" s="284"/>
      <c r="BV17" s="284"/>
      <c r="BW17" s="284"/>
      <c r="BX17" s="284"/>
      <c r="BY17" s="284"/>
      <c r="BZ17" s="284"/>
      <c r="CA17" s="284"/>
      <c r="CB17" s="284"/>
    </row>
    <row r="18" spans="1:80" ht="15.75" x14ac:dyDescent="0.25">
      <c r="BX18" s="158"/>
      <c r="BY18" s="289" t="s">
        <v>122</v>
      </c>
      <c r="BZ18" s="289"/>
      <c r="CA18" s="289"/>
      <c r="CB18" s="289"/>
    </row>
    <row r="19" spans="1:80" ht="16.5" thickBot="1" x14ac:dyDescent="0.25">
      <c r="AM19" s="148" t="s">
        <v>332</v>
      </c>
      <c r="AN19" s="290" t="s">
        <v>728</v>
      </c>
      <c r="AO19" s="290"/>
      <c r="AP19" s="290"/>
      <c r="AQ19" s="146" t="s">
        <v>334</v>
      </c>
      <c r="AS19" s="290" t="s">
        <v>329</v>
      </c>
      <c r="AT19" s="290"/>
      <c r="AU19" s="290"/>
      <c r="AV19" s="290"/>
      <c r="AW19" s="290"/>
      <c r="AX19" s="290"/>
      <c r="AY19" s="290"/>
      <c r="AZ19" s="290"/>
      <c r="BA19" s="290"/>
      <c r="BB19" s="290"/>
      <c r="BC19" s="290"/>
      <c r="BD19" s="291">
        <v>20</v>
      </c>
      <c r="BE19" s="291"/>
      <c r="BF19" s="292" t="s">
        <v>729</v>
      </c>
      <c r="BG19" s="292"/>
      <c r="BH19" s="292"/>
      <c r="BI19" s="146" t="s">
        <v>678</v>
      </c>
      <c r="BY19" s="289"/>
      <c r="BZ19" s="289"/>
      <c r="CA19" s="289"/>
      <c r="CB19" s="289"/>
    </row>
    <row r="20" spans="1:80" x14ac:dyDescent="0.2">
      <c r="BX20" s="146" t="s">
        <v>123</v>
      </c>
      <c r="BY20" s="293" t="s">
        <v>730</v>
      </c>
      <c r="BZ20" s="294"/>
      <c r="CA20" s="294"/>
      <c r="CB20" s="295"/>
    </row>
    <row r="21" spans="1:80" x14ac:dyDescent="0.2">
      <c r="U21" s="281" t="s">
        <v>679</v>
      </c>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c r="AU21" s="281"/>
      <c r="AV21" s="281"/>
      <c r="AW21" s="281"/>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1"/>
      <c r="BT21" s="281"/>
      <c r="BU21" s="281"/>
      <c r="BV21" s="281"/>
      <c r="BX21" s="146" t="s">
        <v>339</v>
      </c>
      <c r="BY21" s="273" t="s">
        <v>703</v>
      </c>
      <c r="BZ21" s="274"/>
      <c r="CA21" s="274"/>
      <c r="CB21" s="275"/>
    </row>
    <row r="22" spans="1:80" x14ac:dyDescent="0.2">
      <c r="U22" s="282" t="s">
        <v>682</v>
      </c>
      <c r="V22" s="282"/>
      <c r="W22" s="282"/>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2"/>
      <c r="BA22" s="282"/>
      <c r="BB22" s="282"/>
      <c r="BC22" s="282"/>
      <c r="BD22" s="282"/>
      <c r="BE22" s="282"/>
      <c r="BF22" s="282"/>
      <c r="BG22" s="282"/>
      <c r="BH22" s="282"/>
      <c r="BI22" s="282"/>
      <c r="BJ22" s="282"/>
      <c r="BK22" s="282"/>
      <c r="BL22" s="282"/>
      <c r="BM22" s="282"/>
      <c r="BN22" s="282"/>
      <c r="BO22" s="282"/>
      <c r="BP22" s="282"/>
      <c r="BQ22" s="282"/>
      <c r="BR22" s="282"/>
      <c r="BS22" s="282"/>
      <c r="BT22" s="282"/>
      <c r="BU22" s="282"/>
      <c r="BV22" s="282"/>
      <c r="BX22" s="146" t="s">
        <v>341</v>
      </c>
      <c r="BY22" s="273" t="s">
        <v>342</v>
      </c>
      <c r="BZ22" s="274"/>
      <c r="CA22" s="274"/>
      <c r="CB22" s="275"/>
    </row>
    <row r="23" spans="1:80" x14ac:dyDescent="0.2">
      <c r="U23" s="283"/>
      <c r="V23" s="283"/>
      <c r="W23" s="283"/>
      <c r="X23" s="283"/>
      <c r="Y23" s="283"/>
      <c r="Z23" s="283"/>
      <c r="AA23" s="283"/>
      <c r="AB23" s="283"/>
      <c r="AC23" s="283"/>
      <c r="AD23" s="283"/>
      <c r="AE23" s="283"/>
      <c r="AF23" s="283"/>
      <c r="AG23" s="283"/>
      <c r="AH23" s="283"/>
      <c r="AI23" s="283"/>
      <c r="AJ23" s="283"/>
      <c r="AK23" s="283"/>
      <c r="AL23" s="283"/>
      <c r="AM23" s="283"/>
      <c r="AN23" s="283"/>
      <c r="AO23" s="283"/>
      <c r="AP23" s="283"/>
      <c r="AQ23" s="283"/>
      <c r="AR23" s="283"/>
      <c r="AS23" s="283"/>
      <c r="AT23" s="283"/>
      <c r="AU23" s="283"/>
      <c r="AV23" s="283"/>
      <c r="AW23" s="283"/>
      <c r="AX23" s="283"/>
      <c r="AY23" s="283"/>
      <c r="AZ23" s="283"/>
      <c r="BA23" s="283"/>
      <c r="BB23" s="283"/>
      <c r="BC23" s="283"/>
      <c r="BD23" s="283"/>
      <c r="BE23" s="283"/>
      <c r="BF23" s="283"/>
      <c r="BG23" s="283"/>
      <c r="BH23" s="283"/>
      <c r="BI23" s="283"/>
      <c r="BJ23" s="283"/>
      <c r="BK23" s="283"/>
      <c r="BL23" s="283"/>
      <c r="BM23" s="283"/>
      <c r="BN23" s="283"/>
      <c r="BO23" s="283"/>
      <c r="BP23" s="283"/>
      <c r="BQ23" s="283"/>
      <c r="BR23" s="283"/>
      <c r="BS23" s="283"/>
      <c r="BT23" s="283"/>
      <c r="BU23" s="283"/>
      <c r="BV23" s="283"/>
      <c r="BX23" s="146" t="s">
        <v>339</v>
      </c>
      <c r="BY23" s="273" t="s">
        <v>673</v>
      </c>
      <c r="BZ23" s="274"/>
      <c r="CA23" s="274"/>
      <c r="CB23" s="275"/>
    </row>
    <row r="24" spans="1:80" ht="18.75" customHeight="1" x14ac:dyDescent="0.2">
      <c r="A24" s="288" t="s">
        <v>344</v>
      </c>
      <c r="B24" s="288"/>
      <c r="C24" s="288"/>
      <c r="D24" s="288"/>
      <c r="E24" s="288"/>
      <c r="F24" s="288"/>
      <c r="G24" s="288"/>
      <c r="H24" s="288"/>
      <c r="I24" s="288"/>
      <c r="J24" s="279" t="s">
        <v>672</v>
      </c>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146" t="s">
        <v>343</v>
      </c>
      <c r="BY24" s="273" t="s">
        <v>674</v>
      </c>
      <c r="BZ24" s="274"/>
      <c r="CA24" s="274"/>
      <c r="CB24" s="275"/>
    </row>
    <row r="25" spans="1:80" ht="17.25" customHeight="1" x14ac:dyDescent="0.2">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0"/>
      <c r="AY25" s="280"/>
      <c r="AZ25" s="280"/>
      <c r="BA25" s="280"/>
      <c r="BB25" s="280"/>
      <c r="BC25" s="280"/>
      <c r="BD25" s="280"/>
      <c r="BE25" s="280"/>
      <c r="BF25" s="280"/>
      <c r="BG25" s="280"/>
      <c r="BH25" s="280"/>
      <c r="BI25" s="280"/>
      <c r="BJ25" s="280"/>
      <c r="BK25" s="280"/>
      <c r="BL25" s="280"/>
      <c r="BM25" s="280"/>
      <c r="BN25" s="280"/>
      <c r="BO25" s="280"/>
      <c r="BP25" s="280"/>
      <c r="BQ25" s="280"/>
      <c r="BR25" s="280"/>
      <c r="BS25" s="280"/>
      <c r="BT25" s="280"/>
      <c r="BU25" s="280"/>
      <c r="BV25" s="280"/>
      <c r="BW25" s="280"/>
      <c r="BX25" s="146" t="s">
        <v>345</v>
      </c>
      <c r="BY25" s="273" t="s">
        <v>346</v>
      </c>
      <c r="BZ25" s="274"/>
      <c r="CA25" s="274"/>
      <c r="CB25" s="275"/>
    </row>
    <row r="26" spans="1:80" ht="13.5" thickBot="1" x14ac:dyDescent="0.25">
      <c r="A26" s="146" t="s">
        <v>347</v>
      </c>
      <c r="BX26" s="146" t="s">
        <v>348</v>
      </c>
      <c r="BY26" s="276" t="s">
        <v>349</v>
      </c>
      <c r="BZ26" s="277"/>
      <c r="CA26" s="277"/>
      <c r="CB26" s="278"/>
    </row>
    <row r="27" spans="1:80" x14ac:dyDescent="0.2">
      <c r="BY27" s="159"/>
      <c r="BZ27" s="159"/>
      <c r="CA27" s="159"/>
      <c r="CB27" s="159"/>
    </row>
    <row r="40" spans="1:20" x14ac:dyDescent="0.2">
      <c r="A40" s="168"/>
      <c r="B40" s="168"/>
      <c r="C40" s="168"/>
      <c r="D40" s="168"/>
      <c r="E40" s="168"/>
      <c r="F40" s="168"/>
      <c r="G40" s="168"/>
      <c r="H40" s="168"/>
      <c r="I40" s="168"/>
      <c r="J40" s="168"/>
      <c r="K40" s="168"/>
      <c r="L40" s="168"/>
      <c r="M40" s="168"/>
      <c r="N40" s="168"/>
      <c r="O40" s="168"/>
      <c r="P40" s="168"/>
      <c r="Q40" s="168"/>
      <c r="R40" s="168"/>
      <c r="S40" s="168"/>
      <c r="T40" s="168"/>
    </row>
    <row r="41" spans="1:20" ht="15" x14ac:dyDescent="0.25">
      <c r="A41" s="146" t="s">
        <v>680</v>
      </c>
      <c r="B41"/>
      <c r="C41"/>
    </row>
  </sheetData>
  <mergeCells count="30">
    <mergeCell ref="BT2:CB3"/>
    <mergeCell ref="BO7:CB7"/>
    <mergeCell ref="BM8:CB8"/>
    <mergeCell ref="BN9:CB9"/>
    <mergeCell ref="BN10:CB10"/>
    <mergeCell ref="BN11:CB11"/>
    <mergeCell ref="BN13:BW13"/>
    <mergeCell ref="BX13:CB13"/>
    <mergeCell ref="BN14:BW14"/>
    <mergeCell ref="BX14:CB14"/>
    <mergeCell ref="B17:CB17"/>
    <mergeCell ref="BR15:BT15"/>
    <mergeCell ref="BY15:BZ15"/>
    <mergeCell ref="CA15:CB15"/>
    <mergeCell ref="A24:I24"/>
    <mergeCell ref="BY24:CB24"/>
    <mergeCell ref="BY18:CB19"/>
    <mergeCell ref="AN19:AP19"/>
    <mergeCell ref="BD19:BE19"/>
    <mergeCell ref="BF19:BH19"/>
    <mergeCell ref="BY20:CB20"/>
    <mergeCell ref="AS19:BC19"/>
    <mergeCell ref="BY25:CB25"/>
    <mergeCell ref="BY26:CB26"/>
    <mergeCell ref="J24:BW25"/>
    <mergeCell ref="U21:BV21"/>
    <mergeCell ref="BY21:CB21"/>
    <mergeCell ref="U22:BV23"/>
    <mergeCell ref="BY22:CB22"/>
    <mergeCell ref="BY23:CB23"/>
  </mergeCells>
  <pageMargins left="0.70866141732283472" right="0.57999999999999996" top="0.74803149606299213" bottom="0.74803149606299213" header="0.31496062992125984" footer="0.31496062992125984"/>
  <pageSetup paperSize="9"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L39"/>
  <sheetViews>
    <sheetView topLeftCell="A16" workbookViewId="0">
      <selection activeCell="G18" sqref="G18"/>
    </sheetView>
  </sheetViews>
  <sheetFormatPr defaultRowHeight="15" x14ac:dyDescent="0.25"/>
  <cols>
    <col min="3" max="3" width="14.5703125" customWidth="1"/>
    <col min="4" max="4" width="40.42578125" customWidth="1"/>
    <col min="5" max="5" width="22.140625" customWidth="1"/>
    <col min="6" max="6" width="14.140625" customWidth="1"/>
    <col min="7" max="7" width="19.42578125" customWidth="1"/>
  </cols>
  <sheetData>
    <row r="2" spans="2:12" ht="15.75" x14ac:dyDescent="0.25">
      <c r="B2" s="765" t="s">
        <v>73</v>
      </c>
      <c r="C2" s="765"/>
      <c r="D2" s="765"/>
      <c r="E2" s="765"/>
      <c r="F2" s="765"/>
      <c r="G2" s="765"/>
      <c r="H2" s="35"/>
    </row>
    <row r="4" spans="2:12" s="25" customFormat="1" ht="17.25" customHeight="1" thickBot="1" x14ac:dyDescent="0.3">
      <c r="B4" s="719" t="s">
        <v>0</v>
      </c>
      <c r="C4" s="719"/>
      <c r="D4" s="26">
        <v>244</v>
      </c>
      <c r="E4" s="23"/>
      <c r="F4" s="24"/>
      <c r="G4" s="24"/>
      <c r="H4" s="24"/>
      <c r="I4" s="24"/>
      <c r="J4" s="24"/>
      <c r="K4" s="24"/>
      <c r="L4" s="24"/>
    </row>
    <row r="6" spans="2:12" s="25" customFormat="1" ht="18" customHeight="1" thickBot="1" x14ac:dyDescent="0.3">
      <c r="B6" s="719" t="s">
        <v>1</v>
      </c>
      <c r="C6" s="719"/>
      <c r="D6" s="719"/>
      <c r="E6" s="754" t="s">
        <v>126</v>
      </c>
      <c r="F6" s="754"/>
      <c r="G6" s="754"/>
      <c r="H6" s="21"/>
      <c r="I6" s="21"/>
      <c r="J6" s="21"/>
      <c r="K6" s="21"/>
      <c r="L6" s="24"/>
    </row>
    <row r="8" spans="2:12" ht="15.75" x14ac:dyDescent="0.25">
      <c r="B8" s="718" t="s">
        <v>104</v>
      </c>
      <c r="C8" s="718"/>
      <c r="D8" s="718"/>
      <c r="E8" s="718"/>
      <c r="F8" s="718"/>
      <c r="G8" s="718"/>
    </row>
    <row r="10" spans="2:12" thickBot="1" x14ac:dyDescent="0.35">
      <c r="B10" s="3"/>
      <c r="C10" s="3"/>
      <c r="D10" s="3"/>
      <c r="E10" s="3"/>
      <c r="F10" s="3"/>
      <c r="G10" s="3"/>
    </row>
    <row r="11" spans="2:12" ht="32.25" thickBot="1" x14ac:dyDescent="0.3">
      <c r="B11" s="31" t="s">
        <v>17</v>
      </c>
      <c r="C11" s="742" t="s">
        <v>20</v>
      </c>
      <c r="D11" s="743"/>
      <c r="E11" s="37" t="s">
        <v>89</v>
      </c>
      <c r="F11" s="37" t="s">
        <v>90</v>
      </c>
      <c r="G11" s="37" t="s">
        <v>91</v>
      </c>
    </row>
    <row r="12" spans="2:12" ht="16.149999999999999" thickBot="1" x14ac:dyDescent="0.35">
      <c r="B12" s="8">
        <v>1</v>
      </c>
      <c r="C12" s="742">
        <v>2</v>
      </c>
      <c r="D12" s="743"/>
      <c r="E12" s="7">
        <v>3</v>
      </c>
      <c r="F12" s="7">
        <v>4</v>
      </c>
      <c r="G12" s="7">
        <v>5</v>
      </c>
    </row>
    <row r="13" spans="2:12" ht="33.75" customHeight="1" thickBot="1" x14ac:dyDescent="0.3">
      <c r="B13" s="89">
        <v>1</v>
      </c>
      <c r="C13" s="740" t="s">
        <v>92</v>
      </c>
      <c r="D13" s="741"/>
      <c r="E13" s="7" t="s">
        <v>9</v>
      </c>
      <c r="F13" s="7" t="s">
        <v>9</v>
      </c>
      <c r="G13" s="41">
        <f>SUM(G15:G19)</f>
        <v>50000</v>
      </c>
    </row>
    <row r="14" spans="2:12" ht="15.75" x14ac:dyDescent="0.25">
      <c r="B14" s="91"/>
      <c r="C14" s="92"/>
      <c r="D14" s="74" t="s">
        <v>7</v>
      </c>
      <c r="E14" s="93"/>
      <c r="F14" s="93"/>
      <c r="G14" s="62"/>
    </row>
    <row r="15" spans="2:12" ht="71.25" customHeight="1" thickBot="1" x14ac:dyDescent="0.3">
      <c r="B15" s="94" t="s">
        <v>148</v>
      </c>
      <c r="C15" s="95"/>
      <c r="D15" s="96" t="s">
        <v>93</v>
      </c>
      <c r="E15" s="97" t="s">
        <v>279</v>
      </c>
      <c r="F15" s="98">
        <v>5</v>
      </c>
      <c r="G15" s="99"/>
    </row>
    <row r="16" spans="2:12" ht="63.75" thickBot="1" x14ac:dyDescent="0.3">
      <c r="B16" s="94" t="s">
        <v>158</v>
      </c>
      <c r="C16" s="95"/>
      <c r="D16" s="96" t="s">
        <v>94</v>
      </c>
      <c r="E16" s="97" t="s">
        <v>279</v>
      </c>
      <c r="F16" s="98"/>
      <c r="G16" s="99"/>
    </row>
    <row r="17" spans="2:7" ht="48" thickBot="1" x14ac:dyDescent="0.3">
      <c r="B17" s="94" t="s">
        <v>159</v>
      </c>
      <c r="C17" s="95"/>
      <c r="D17" s="96" t="s">
        <v>95</v>
      </c>
      <c r="E17" s="97" t="s">
        <v>280</v>
      </c>
      <c r="F17" s="98">
        <v>2</v>
      </c>
      <c r="G17" s="99">
        <v>50000</v>
      </c>
    </row>
    <row r="18" spans="2:7" ht="79.5" thickBot="1" x14ac:dyDescent="0.3">
      <c r="B18" s="94" t="s">
        <v>160</v>
      </c>
      <c r="C18" s="95"/>
      <c r="D18" s="96" t="s">
        <v>96</v>
      </c>
      <c r="E18" s="97" t="s">
        <v>281</v>
      </c>
      <c r="F18" s="98"/>
      <c r="G18" s="99"/>
    </row>
    <row r="19" spans="2:7" ht="80.25" customHeight="1" thickBot="1" x14ac:dyDescent="0.35">
      <c r="B19" s="94" t="s">
        <v>161</v>
      </c>
      <c r="C19" s="100"/>
      <c r="D19" s="101"/>
      <c r="E19" s="85"/>
      <c r="F19" s="56"/>
      <c r="G19" s="61"/>
    </row>
    <row r="20" spans="2:7" ht="16.5" customHeight="1" thickBot="1" x14ac:dyDescent="0.3">
      <c r="B20" s="89">
        <v>2</v>
      </c>
      <c r="C20" s="740" t="s">
        <v>97</v>
      </c>
      <c r="D20" s="741"/>
      <c r="E20" s="7" t="s">
        <v>9</v>
      </c>
      <c r="F20" s="7" t="s">
        <v>9</v>
      </c>
      <c r="G20" s="41">
        <f>SUM(G22:G24)</f>
        <v>0</v>
      </c>
    </row>
    <row r="21" spans="2:7" ht="15.75" x14ac:dyDescent="0.25">
      <c r="B21" s="90"/>
      <c r="C21" s="87"/>
      <c r="D21" s="17" t="s">
        <v>7</v>
      </c>
      <c r="E21" s="64"/>
      <c r="F21" s="64"/>
      <c r="G21" s="60"/>
    </row>
    <row r="22" spans="2:7" ht="53.25" customHeight="1" thickBot="1" x14ac:dyDescent="0.3">
      <c r="B22" s="94" t="s">
        <v>149</v>
      </c>
      <c r="C22" s="100"/>
      <c r="D22" s="101" t="s">
        <v>98</v>
      </c>
      <c r="E22" s="96"/>
      <c r="F22" s="98"/>
      <c r="G22" s="99"/>
    </row>
    <row r="23" spans="2:7" ht="44.25" customHeight="1" thickBot="1" x14ac:dyDescent="0.3">
      <c r="B23" s="94" t="s">
        <v>150</v>
      </c>
      <c r="C23" s="100"/>
      <c r="D23" s="101" t="s">
        <v>99</v>
      </c>
      <c r="E23" s="96"/>
      <c r="F23" s="98"/>
      <c r="G23" s="99"/>
    </row>
    <row r="24" spans="2:7" ht="49.5" customHeight="1" thickBot="1" x14ac:dyDescent="0.3">
      <c r="B24" s="94" t="s">
        <v>151</v>
      </c>
      <c r="C24" s="100"/>
      <c r="D24" s="101"/>
      <c r="E24" s="96"/>
      <c r="F24" s="98"/>
      <c r="G24" s="99"/>
    </row>
    <row r="25" spans="2:7" ht="16.5" thickBot="1" x14ac:dyDescent="0.3">
      <c r="B25" s="89">
        <v>3</v>
      </c>
      <c r="C25" s="740" t="s">
        <v>100</v>
      </c>
      <c r="D25" s="741"/>
      <c r="E25" s="7" t="s">
        <v>9</v>
      </c>
      <c r="F25" s="7" t="s">
        <v>9</v>
      </c>
      <c r="G25" s="41">
        <f>SUM(G27:G32)</f>
        <v>0</v>
      </c>
    </row>
    <row r="26" spans="2:7" ht="15.75" x14ac:dyDescent="0.25">
      <c r="B26" s="90"/>
      <c r="C26" s="87"/>
      <c r="D26" s="17" t="s">
        <v>7</v>
      </c>
      <c r="E26" s="64"/>
      <c r="F26" s="64"/>
      <c r="G26" s="60"/>
    </row>
    <row r="27" spans="2:7" ht="79.5" thickBot="1" x14ac:dyDescent="0.3">
      <c r="B27" s="94" t="s">
        <v>190</v>
      </c>
      <c r="C27" s="100"/>
      <c r="D27" s="101" t="s">
        <v>101</v>
      </c>
      <c r="E27" s="96" t="s">
        <v>282</v>
      </c>
      <c r="F27" s="98"/>
      <c r="G27" s="99">
        <f>65000-65000</f>
        <v>0</v>
      </c>
    </row>
    <row r="28" spans="2:7" ht="79.5" thickBot="1" x14ac:dyDescent="0.3">
      <c r="B28" s="94" t="s">
        <v>191</v>
      </c>
      <c r="C28" s="100"/>
      <c r="D28" s="107" t="s">
        <v>294</v>
      </c>
      <c r="E28" s="96" t="s">
        <v>282</v>
      </c>
      <c r="F28" s="98">
        <v>1</v>
      </c>
      <c r="G28" s="99">
        <f>44000-44000</f>
        <v>0</v>
      </c>
    </row>
    <row r="29" spans="2:7" ht="74.25" customHeight="1" thickBot="1" x14ac:dyDescent="0.3">
      <c r="B29" s="94" t="s">
        <v>192</v>
      </c>
      <c r="C29" s="100"/>
      <c r="D29" s="101"/>
      <c r="E29" s="96"/>
      <c r="F29" s="98"/>
      <c r="G29" s="99"/>
    </row>
    <row r="30" spans="2:7" ht="76.5" customHeight="1" thickBot="1" x14ac:dyDescent="0.3">
      <c r="B30" s="94" t="s">
        <v>193</v>
      </c>
      <c r="C30" s="100"/>
      <c r="D30" s="101"/>
      <c r="E30" s="96"/>
      <c r="F30" s="98"/>
      <c r="G30" s="99"/>
    </row>
    <row r="31" spans="2:7" ht="74.25" customHeight="1" thickBot="1" x14ac:dyDescent="0.3">
      <c r="B31" s="94" t="s">
        <v>194</v>
      </c>
      <c r="C31" s="100"/>
      <c r="D31" s="101"/>
      <c r="E31" s="96"/>
      <c r="F31" s="98"/>
      <c r="G31" s="99"/>
    </row>
    <row r="32" spans="2:7" ht="74.25" customHeight="1" thickBot="1" x14ac:dyDescent="0.3">
      <c r="B32" s="94" t="s">
        <v>195</v>
      </c>
      <c r="C32" s="100"/>
      <c r="D32" s="101"/>
      <c r="E32" s="96"/>
      <c r="F32" s="98"/>
      <c r="G32" s="99"/>
    </row>
    <row r="33" spans="2:7" ht="33" customHeight="1" thickBot="1" x14ac:dyDescent="0.3">
      <c r="B33" s="89">
        <v>4</v>
      </c>
      <c r="C33" s="740" t="s">
        <v>103</v>
      </c>
      <c r="D33" s="741"/>
      <c r="E33" s="7" t="s">
        <v>9</v>
      </c>
      <c r="F33" s="7" t="s">
        <v>9</v>
      </c>
      <c r="G33" s="41">
        <f>SUM(G35:G38)</f>
        <v>0</v>
      </c>
    </row>
    <row r="34" spans="2:7" ht="16.5" thickBot="1" x14ac:dyDescent="0.3">
      <c r="B34" s="89"/>
      <c r="C34" s="88"/>
      <c r="D34" s="18" t="s">
        <v>7</v>
      </c>
      <c r="E34" s="65"/>
      <c r="F34" s="65"/>
      <c r="G34" s="41"/>
    </row>
    <row r="35" spans="2:7" ht="49.5" customHeight="1" thickBot="1" x14ac:dyDescent="0.3">
      <c r="B35" s="94" t="s">
        <v>197</v>
      </c>
      <c r="C35" s="100"/>
      <c r="D35" s="101"/>
      <c r="E35" s="85"/>
      <c r="F35" s="56"/>
      <c r="G35" s="61"/>
    </row>
    <row r="36" spans="2:7" ht="49.5" customHeight="1" thickBot="1" x14ac:dyDescent="0.3">
      <c r="B36" s="94" t="s">
        <v>198</v>
      </c>
      <c r="C36" s="100"/>
      <c r="D36" s="101"/>
      <c r="E36" s="85"/>
      <c r="F36" s="56"/>
      <c r="G36" s="61"/>
    </row>
    <row r="37" spans="2:7" ht="49.5" customHeight="1" thickBot="1" x14ac:dyDescent="0.3">
      <c r="B37" s="94" t="s">
        <v>199</v>
      </c>
      <c r="C37" s="100"/>
      <c r="D37" s="101"/>
      <c r="E37" s="85"/>
      <c r="F37" s="56"/>
      <c r="G37" s="61"/>
    </row>
    <row r="38" spans="2:7" ht="49.5" customHeight="1" thickBot="1" x14ac:dyDescent="0.3">
      <c r="B38" s="94" t="s">
        <v>200</v>
      </c>
      <c r="C38" s="100"/>
      <c r="D38" s="101"/>
      <c r="E38" s="85"/>
      <c r="F38" s="56"/>
      <c r="G38" s="61"/>
    </row>
    <row r="39" spans="2:7" ht="16.5" thickBot="1" x14ac:dyDescent="0.3">
      <c r="B39" s="89"/>
      <c r="C39" s="730" t="s">
        <v>8</v>
      </c>
      <c r="D39" s="731"/>
      <c r="E39" s="7" t="s">
        <v>9</v>
      </c>
      <c r="F39" s="7" t="s">
        <v>9</v>
      </c>
      <c r="G39" s="41">
        <f>G13+G20+G25+G33</f>
        <v>50000</v>
      </c>
    </row>
  </sheetData>
  <sheetProtection password="F958" sheet="1"/>
  <mergeCells count="12">
    <mergeCell ref="B2:G2"/>
    <mergeCell ref="B4:C4"/>
    <mergeCell ref="B6:D6"/>
    <mergeCell ref="B8:G8"/>
    <mergeCell ref="C33:D33"/>
    <mergeCell ref="C39:D39"/>
    <mergeCell ref="E6:G6"/>
    <mergeCell ref="C13:D13"/>
    <mergeCell ref="C20:D20"/>
    <mergeCell ref="C25:D25"/>
    <mergeCell ref="C11:D11"/>
    <mergeCell ref="C12:D12"/>
  </mergeCells>
  <phoneticPr fontId="16" type="noConversion"/>
  <pageMargins left="0.70866141732283472" right="0.70866141732283472" top="0.74803149606299213" bottom="0.74803149606299213" header="0.31496062992125984" footer="0.31496062992125984"/>
  <pageSetup paperSize="9" scale="4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L56"/>
  <sheetViews>
    <sheetView topLeftCell="A22" workbookViewId="0">
      <selection activeCell="F33" sqref="F33"/>
    </sheetView>
  </sheetViews>
  <sheetFormatPr defaultRowHeight="15" x14ac:dyDescent="0.25"/>
  <cols>
    <col min="3" max="3" width="14" customWidth="1"/>
    <col min="4" max="4" width="51.140625" customWidth="1"/>
    <col min="5" max="5" width="16.42578125" customWidth="1"/>
    <col min="6" max="6" width="19.42578125" customWidth="1"/>
  </cols>
  <sheetData>
    <row r="2" spans="2:12" ht="15.75" x14ac:dyDescent="0.25">
      <c r="B2" s="718" t="s">
        <v>73</v>
      </c>
      <c r="C2" s="718"/>
      <c r="D2" s="718"/>
      <c r="E2" s="718"/>
      <c r="F2" s="718"/>
      <c r="G2" s="718"/>
      <c r="H2" s="35"/>
    </row>
    <row r="4" spans="2:12" s="25" customFormat="1" ht="17.25" customHeight="1" thickBot="1" x14ac:dyDescent="0.3">
      <c r="B4" s="719" t="s">
        <v>0</v>
      </c>
      <c r="C4" s="719"/>
      <c r="D4" s="26">
        <v>244</v>
      </c>
      <c r="E4" s="23"/>
      <c r="F4" s="24"/>
      <c r="G4" s="24"/>
      <c r="H4" s="24"/>
      <c r="I4" s="24"/>
      <c r="J4" s="24"/>
      <c r="K4" s="24"/>
      <c r="L4" s="24"/>
    </row>
    <row r="6" spans="2:12" s="25" customFormat="1" ht="33.75" customHeight="1" thickBot="1" x14ac:dyDescent="0.3">
      <c r="B6" s="719" t="s">
        <v>1</v>
      </c>
      <c r="C6" s="719"/>
      <c r="D6" s="719"/>
      <c r="E6" s="744" t="s">
        <v>126</v>
      </c>
      <c r="F6" s="744"/>
      <c r="G6" s="21"/>
      <c r="H6" s="21"/>
      <c r="I6" s="21"/>
      <c r="J6" s="21"/>
      <c r="K6" s="21"/>
      <c r="L6" s="24"/>
    </row>
    <row r="8" spans="2:12" ht="15.75" x14ac:dyDescent="0.25">
      <c r="B8" s="718" t="s">
        <v>110</v>
      </c>
      <c r="C8" s="718"/>
      <c r="D8" s="718"/>
      <c r="E8" s="718"/>
      <c r="F8" s="718"/>
    </row>
    <row r="10" spans="2:12" thickBot="1" x14ac:dyDescent="0.35">
      <c r="B10" s="3"/>
      <c r="C10" s="3"/>
      <c r="D10" s="3"/>
      <c r="E10" s="3"/>
      <c r="F10" s="3"/>
    </row>
    <row r="11" spans="2:12" ht="27.75" customHeight="1" x14ac:dyDescent="0.25">
      <c r="B11" s="4" t="s">
        <v>3</v>
      </c>
      <c r="C11" s="779" t="s">
        <v>20</v>
      </c>
      <c r="D11" s="780"/>
      <c r="E11" s="763" t="s">
        <v>105</v>
      </c>
      <c r="F11" s="763" t="s">
        <v>106</v>
      </c>
    </row>
    <row r="12" spans="2:12" ht="16.5" thickBot="1" x14ac:dyDescent="0.3">
      <c r="B12" s="8" t="s">
        <v>4</v>
      </c>
      <c r="C12" s="781"/>
      <c r="D12" s="782"/>
      <c r="E12" s="764"/>
      <c r="F12" s="764"/>
    </row>
    <row r="13" spans="2:12" ht="16.149999999999999" thickBot="1" x14ac:dyDescent="0.35">
      <c r="B13" s="8">
        <v>1</v>
      </c>
      <c r="C13" s="742">
        <v>2</v>
      </c>
      <c r="D13" s="743"/>
      <c r="E13" s="7">
        <v>3</v>
      </c>
      <c r="F13" s="7">
        <v>4</v>
      </c>
    </row>
    <row r="14" spans="2:12" ht="32.25" customHeight="1" thickBot="1" x14ac:dyDescent="0.3">
      <c r="B14" s="102">
        <v>1</v>
      </c>
      <c r="C14" s="732" t="s">
        <v>107</v>
      </c>
      <c r="D14" s="733"/>
      <c r="E14" s="7" t="s">
        <v>9</v>
      </c>
      <c r="F14" s="41">
        <f>SUM(F16:F17)</f>
        <v>0</v>
      </c>
    </row>
    <row r="15" spans="2:12" ht="16.5" thickBot="1" x14ac:dyDescent="0.3">
      <c r="B15" s="102"/>
      <c r="C15" s="88"/>
      <c r="D15" s="18" t="s">
        <v>84</v>
      </c>
      <c r="E15" s="65"/>
      <c r="F15" s="41"/>
    </row>
    <row r="16" spans="2:12" ht="33" customHeight="1" thickBot="1" x14ac:dyDescent="0.35">
      <c r="B16" s="104" t="s">
        <v>148</v>
      </c>
      <c r="C16" s="774"/>
      <c r="D16" s="775"/>
      <c r="E16" s="56"/>
      <c r="F16" s="61"/>
    </row>
    <row r="17" spans="2:6" ht="38.25" customHeight="1" thickBot="1" x14ac:dyDescent="0.35">
      <c r="B17" s="104" t="s">
        <v>158</v>
      </c>
      <c r="C17" s="774"/>
      <c r="D17" s="775"/>
      <c r="E17" s="56"/>
      <c r="F17" s="61"/>
    </row>
    <row r="18" spans="2:6" ht="34.5" customHeight="1" thickBot="1" x14ac:dyDescent="0.3">
      <c r="B18" s="102" t="s">
        <v>188</v>
      </c>
      <c r="C18" s="778" t="s">
        <v>108</v>
      </c>
      <c r="D18" s="772"/>
      <c r="E18" s="7" t="s">
        <v>9</v>
      </c>
      <c r="F18" s="41">
        <f>SUM(F20:F23)</f>
        <v>112080</v>
      </c>
    </row>
    <row r="19" spans="2:6" ht="16.5" thickBot="1" x14ac:dyDescent="0.3">
      <c r="B19" s="102"/>
      <c r="C19" s="88"/>
      <c r="D19" s="18" t="s">
        <v>84</v>
      </c>
      <c r="E19" s="7"/>
      <c r="F19" s="41"/>
    </row>
    <row r="20" spans="2:6" ht="16.5" thickBot="1" x14ac:dyDescent="0.3">
      <c r="B20" s="104" t="s">
        <v>149</v>
      </c>
      <c r="C20" s="774" t="s">
        <v>278</v>
      </c>
      <c r="D20" s="775"/>
      <c r="E20" s="56">
        <v>0</v>
      </c>
      <c r="F20" s="61">
        <v>112080</v>
      </c>
    </row>
    <row r="21" spans="2:6" ht="16.149999999999999" thickBot="1" x14ac:dyDescent="0.35">
      <c r="B21" s="104" t="s">
        <v>150</v>
      </c>
      <c r="C21" s="774"/>
      <c r="D21" s="775"/>
      <c r="E21" s="56"/>
      <c r="F21" s="61"/>
    </row>
    <row r="22" spans="2:6" ht="16.149999999999999" thickBot="1" x14ac:dyDescent="0.35">
      <c r="B22" s="104" t="s">
        <v>151</v>
      </c>
      <c r="C22" s="774"/>
      <c r="D22" s="775"/>
      <c r="E22" s="56"/>
      <c r="F22" s="61"/>
    </row>
    <row r="23" spans="2:6" ht="16.149999999999999" thickBot="1" x14ac:dyDescent="0.35">
      <c r="B23" s="104" t="s">
        <v>152</v>
      </c>
      <c r="C23" s="774"/>
      <c r="D23" s="775"/>
      <c r="E23" s="56"/>
      <c r="F23" s="61"/>
    </row>
    <row r="24" spans="2:6" ht="31.5" customHeight="1" thickBot="1" x14ac:dyDescent="0.3">
      <c r="B24" s="102" t="s">
        <v>189</v>
      </c>
      <c r="C24" s="778" t="s">
        <v>236</v>
      </c>
      <c r="D24" s="772"/>
      <c r="E24" s="7" t="s">
        <v>9</v>
      </c>
      <c r="F24" s="41">
        <f>SUM(F26:F29)</f>
        <v>0</v>
      </c>
    </row>
    <row r="25" spans="2:6" ht="15.75" x14ac:dyDescent="0.25">
      <c r="B25" s="103"/>
      <c r="C25" s="87"/>
      <c r="D25" s="17" t="s">
        <v>7</v>
      </c>
      <c r="E25" s="68"/>
      <c r="F25" s="60"/>
    </row>
    <row r="26" spans="2:6" ht="16.5" thickBot="1" x14ac:dyDescent="0.3">
      <c r="B26" s="104" t="s">
        <v>190</v>
      </c>
      <c r="C26" s="776" t="s">
        <v>109</v>
      </c>
      <c r="D26" s="777"/>
      <c r="E26" s="56"/>
      <c r="F26" s="61"/>
    </row>
    <row r="27" spans="2:6" ht="16.149999999999999" thickBot="1" x14ac:dyDescent="0.35">
      <c r="B27" s="104" t="s">
        <v>191</v>
      </c>
      <c r="C27" s="774"/>
      <c r="D27" s="775"/>
      <c r="E27" s="56"/>
      <c r="F27" s="61"/>
    </row>
    <row r="28" spans="2:6" ht="16.149999999999999" thickBot="1" x14ac:dyDescent="0.35">
      <c r="B28" s="104" t="s">
        <v>192</v>
      </c>
      <c r="C28" s="774"/>
      <c r="D28" s="775"/>
      <c r="E28" s="56"/>
      <c r="F28" s="61"/>
    </row>
    <row r="29" spans="2:6" ht="16.149999999999999" thickBot="1" x14ac:dyDescent="0.35">
      <c r="B29" s="104" t="s">
        <v>193</v>
      </c>
      <c r="C29" s="774"/>
      <c r="D29" s="775"/>
      <c r="E29" s="56"/>
      <c r="F29" s="61"/>
    </row>
    <row r="30" spans="2:6" ht="31.5" customHeight="1" thickBot="1" x14ac:dyDescent="0.3">
      <c r="B30" s="102" t="s">
        <v>196</v>
      </c>
      <c r="C30" s="771" t="s">
        <v>298</v>
      </c>
      <c r="D30" s="772"/>
      <c r="E30" s="7" t="s">
        <v>9</v>
      </c>
      <c r="F30" s="41">
        <f>F32+F33</f>
        <v>188520</v>
      </c>
    </row>
    <row r="31" spans="2:6" ht="15.75" x14ac:dyDescent="0.25">
      <c r="B31" s="103"/>
      <c r="C31" s="87"/>
      <c r="D31" s="17" t="s">
        <v>7</v>
      </c>
      <c r="E31" s="68"/>
      <c r="F31" s="60"/>
    </row>
    <row r="32" spans="2:6" ht="16.5" thickBot="1" x14ac:dyDescent="0.3">
      <c r="B32" s="104" t="s">
        <v>197</v>
      </c>
      <c r="C32" s="773" t="s">
        <v>217</v>
      </c>
      <c r="D32" s="769"/>
      <c r="E32" s="56"/>
      <c r="F32" s="61">
        <v>188500</v>
      </c>
    </row>
    <row r="33" spans="2:6" ht="16.5" thickBot="1" x14ac:dyDescent="0.3">
      <c r="B33" s="104" t="s">
        <v>198</v>
      </c>
      <c r="C33" s="770" t="s">
        <v>218</v>
      </c>
      <c r="D33" s="767"/>
      <c r="E33" s="56"/>
      <c r="F33" s="61">
        <v>20</v>
      </c>
    </row>
    <row r="34" spans="2:6" ht="16.149999999999999" thickBot="1" x14ac:dyDescent="0.35">
      <c r="B34" s="104" t="s">
        <v>199</v>
      </c>
      <c r="C34" s="766"/>
      <c r="D34" s="767"/>
      <c r="E34" s="56"/>
      <c r="F34" s="61"/>
    </row>
    <row r="35" spans="2:6" ht="16.149999999999999" thickBot="1" x14ac:dyDescent="0.35">
      <c r="B35" s="104" t="s">
        <v>200</v>
      </c>
      <c r="C35" s="766"/>
      <c r="D35" s="767"/>
      <c r="E35" s="56"/>
      <c r="F35" s="61"/>
    </row>
    <row r="36" spans="2:6" ht="16.149999999999999" thickBot="1" x14ac:dyDescent="0.35">
      <c r="B36" s="104" t="s">
        <v>201</v>
      </c>
      <c r="C36" s="766"/>
      <c r="D36" s="767"/>
      <c r="E36" s="56"/>
      <c r="F36" s="61"/>
    </row>
    <row r="37" spans="2:6" ht="16.5" thickBot="1" x14ac:dyDescent="0.3">
      <c r="B37" s="104" t="s">
        <v>202</v>
      </c>
      <c r="C37" s="766"/>
      <c r="D37" s="767"/>
      <c r="E37" s="56"/>
      <c r="F37" s="61"/>
    </row>
    <row r="38" spans="2:6" ht="31.5" customHeight="1" thickBot="1" x14ac:dyDescent="0.3">
      <c r="B38" s="102" t="s">
        <v>205</v>
      </c>
      <c r="C38" s="771" t="s">
        <v>299</v>
      </c>
      <c r="D38" s="772"/>
      <c r="E38" s="7" t="s">
        <v>9</v>
      </c>
      <c r="F38" s="41">
        <f>SUM(F40:F41)</f>
        <v>0</v>
      </c>
    </row>
    <row r="39" spans="2:6" ht="15.75" x14ac:dyDescent="0.25">
      <c r="B39" s="103"/>
      <c r="C39" s="87"/>
      <c r="D39" s="17" t="s">
        <v>7</v>
      </c>
      <c r="E39" s="68"/>
      <c r="F39" s="60"/>
    </row>
    <row r="40" spans="2:6" ht="16.5" thickBot="1" x14ac:dyDescent="0.3">
      <c r="B40" s="104" t="s">
        <v>206</v>
      </c>
      <c r="C40" s="768" t="s">
        <v>220</v>
      </c>
      <c r="D40" s="769"/>
      <c r="E40" s="56"/>
      <c r="F40" s="61"/>
    </row>
    <row r="41" spans="2:6" ht="16.5" thickBot="1" x14ac:dyDescent="0.3">
      <c r="B41" s="104" t="s">
        <v>207</v>
      </c>
      <c r="C41" s="766" t="s">
        <v>221</v>
      </c>
      <c r="D41" s="767"/>
      <c r="E41" s="56"/>
      <c r="F41" s="61"/>
    </row>
    <row r="42" spans="2:6" ht="31.5" customHeight="1" thickBot="1" x14ac:dyDescent="0.3">
      <c r="B42" s="102" t="s">
        <v>222</v>
      </c>
      <c r="C42" s="771" t="s">
        <v>223</v>
      </c>
      <c r="D42" s="772"/>
      <c r="E42" s="7" t="s">
        <v>9</v>
      </c>
      <c r="F42" s="41">
        <f>SUM(F44:F55)</f>
        <v>0</v>
      </c>
    </row>
    <row r="43" spans="2:6" ht="15.75" x14ac:dyDescent="0.25">
      <c r="B43" s="103"/>
      <c r="C43" s="87"/>
      <c r="D43" s="17" t="s">
        <v>7</v>
      </c>
      <c r="E43" s="68"/>
      <c r="F43" s="60"/>
    </row>
    <row r="44" spans="2:6" ht="16.5" thickBot="1" x14ac:dyDescent="0.3">
      <c r="B44" s="104" t="s">
        <v>224</v>
      </c>
      <c r="C44" s="768"/>
      <c r="D44" s="769"/>
      <c r="E44" s="56"/>
      <c r="F44" s="61"/>
    </row>
    <row r="45" spans="2:6" ht="33.75" customHeight="1" thickBot="1" x14ac:dyDescent="0.3">
      <c r="B45" s="104" t="s">
        <v>225</v>
      </c>
      <c r="C45" s="770" t="s">
        <v>317</v>
      </c>
      <c r="D45" s="767"/>
      <c r="E45" s="56"/>
      <c r="F45" s="61"/>
    </row>
    <row r="46" spans="2:6" ht="30.75" customHeight="1" thickBot="1" x14ac:dyDescent="0.3">
      <c r="B46" s="104" t="s">
        <v>226</v>
      </c>
      <c r="C46" s="770"/>
      <c r="D46" s="767"/>
      <c r="E46" s="56"/>
      <c r="F46" s="61"/>
    </row>
    <row r="47" spans="2:6" ht="16.5" thickBot="1" x14ac:dyDescent="0.3">
      <c r="B47" s="104" t="s">
        <v>227</v>
      </c>
      <c r="C47" s="766"/>
      <c r="D47" s="767"/>
      <c r="E47" s="56"/>
      <c r="F47" s="61"/>
    </row>
    <row r="48" spans="2:6" ht="16.5" thickBot="1" x14ac:dyDescent="0.3">
      <c r="B48" s="104" t="s">
        <v>228</v>
      </c>
      <c r="C48" s="766"/>
      <c r="D48" s="767"/>
      <c r="E48" s="56"/>
      <c r="F48" s="61"/>
    </row>
    <row r="49" spans="2:6" ht="16.5" thickBot="1" x14ac:dyDescent="0.3">
      <c r="B49" s="104" t="s">
        <v>229</v>
      </c>
      <c r="C49" s="766"/>
      <c r="D49" s="767"/>
      <c r="E49" s="56"/>
      <c r="F49" s="61"/>
    </row>
    <row r="50" spans="2:6" ht="16.5" thickBot="1" x14ac:dyDescent="0.3">
      <c r="B50" s="104" t="s">
        <v>230</v>
      </c>
      <c r="C50" s="766"/>
      <c r="D50" s="767"/>
      <c r="E50" s="56"/>
      <c r="F50" s="61"/>
    </row>
    <row r="51" spans="2:6" ht="16.5" thickBot="1" x14ac:dyDescent="0.3">
      <c r="B51" s="104" t="s">
        <v>231</v>
      </c>
      <c r="C51" s="766"/>
      <c r="D51" s="767"/>
      <c r="E51" s="56"/>
      <c r="F51" s="61"/>
    </row>
    <row r="52" spans="2:6" ht="16.5" thickBot="1" x14ac:dyDescent="0.3">
      <c r="B52" s="104" t="s">
        <v>232</v>
      </c>
      <c r="C52" s="766"/>
      <c r="D52" s="767"/>
      <c r="E52" s="56"/>
      <c r="F52" s="61"/>
    </row>
    <row r="53" spans="2:6" ht="16.5" thickBot="1" x14ac:dyDescent="0.3">
      <c r="B53" s="104" t="s">
        <v>233</v>
      </c>
      <c r="C53" s="766"/>
      <c r="D53" s="767"/>
      <c r="E53" s="56"/>
      <c r="F53" s="61"/>
    </row>
    <row r="54" spans="2:6" ht="16.5" thickBot="1" x14ac:dyDescent="0.3">
      <c r="B54" s="104" t="s">
        <v>234</v>
      </c>
      <c r="C54" s="766"/>
      <c r="D54" s="767"/>
      <c r="E54" s="56"/>
      <c r="F54" s="61"/>
    </row>
    <row r="55" spans="2:6" ht="16.5" thickBot="1" x14ac:dyDescent="0.3">
      <c r="B55" s="104" t="s">
        <v>235</v>
      </c>
      <c r="C55" s="766"/>
      <c r="D55" s="767"/>
      <c r="E55" s="56"/>
      <c r="F55" s="61"/>
    </row>
    <row r="56" spans="2:6" ht="16.5" thickBot="1" x14ac:dyDescent="0.3">
      <c r="B56" s="102"/>
      <c r="C56" s="730" t="s">
        <v>8</v>
      </c>
      <c r="D56" s="731"/>
      <c r="E56" s="7" t="s">
        <v>9</v>
      </c>
      <c r="F56" s="41">
        <f>F14+F18+F24+F30+F38+F42</f>
        <v>300600</v>
      </c>
    </row>
  </sheetData>
  <mergeCells count="46">
    <mergeCell ref="C56:D56"/>
    <mergeCell ref="B2:G2"/>
    <mergeCell ref="B4:C4"/>
    <mergeCell ref="B6:D6"/>
    <mergeCell ref="B8:F8"/>
    <mergeCell ref="C18:D18"/>
    <mergeCell ref="C23:D23"/>
    <mergeCell ref="C13:D13"/>
    <mergeCell ref="C14:D14"/>
    <mergeCell ref="C16:D16"/>
    <mergeCell ref="C17:D17"/>
    <mergeCell ref="E6:F6"/>
    <mergeCell ref="C11:D12"/>
    <mergeCell ref="E11:E12"/>
    <mergeCell ref="F11:F12"/>
    <mergeCell ref="C35:D35"/>
    <mergeCell ref="C32:D32"/>
    <mergeCell ref="C33:D33"/>
    <mergeCell ref="C34:D34"/>
    <mergeCell ref="C36:D36"/>
    <mergeCell ref="C20:D20"/>
    <mergeCell ref="C21:D21"/>
    <mergeCell ref="C26:D26"/>
    <mergeCell ref="C27:D27"/>
    <mergeCell ref="C28:D28"/>
    <mergeCell ref="C29:D29"/>
    <mergeCell ref="C24:D24"/>
    <mergeCell ref="C22:D22"/>
    <mergeCell ref="C30:D30"/>
    <mergeCell ref="C37:D37"/>
    <mergeCell ref="C54:D54"/>
    <mergeCell ref="C38:D38"/>
    <mergeCell ref="C40:D40"/>
    <mergeCell ref="C41:D41"/>
    <mergeCell ref="C50:D50"/>
    <mergeCell ref="C51:D51"/>
    <mergeCell ref="C52:D52"/>
    <mergeCell ref="C53:D53"/>
    <mergeCell ref="C42:D42"/>
    <mergeCell ref="C55:D55"/>
    <mergeCell ref="C44:D44"/>
    <mergeCell ref="C45:D45"/>
    <mergeCell ref="C46:D46"/>
    <mergeCell ref="C47:D47"/>
    <mergeCell ref="C48:D48"/>
    <mergeCell ref="C49:D49"/>
  </mergeCells>
  <phoneticPr fontId="16" type="noConversion"/>
  <pageMargins left="0.70866141732283472" right="0.70866141732283472" top="0.74803149606299213" bottom="0.74803149606299213" header="0.31496062992125984" footer="0.31496062992125984"/>
  <pageSetup paperSize="9"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L37"/>
  <sheetViews>
    <sheetView topLeftCell="A13" workbookViewId="0">
      <selection activeCell="G26" sqref="G26"/>
    </sheetView>
  </sheetViews>
  <sheetFormatPr defaultRowHeight="15" x14ac:dyDescent="0.25"/>
  <cols>
    <col min="3" max="3" width="15.7109375" customWidth="1"/>
    <col min="4" max="4" width="35.5703125" customWidth="1"/>
    <col min="5" max="5" width="12.85546875" customWidth="1"/>
    <col min="6" max="6" width="14.42578125" customWidth="1"/>
    <col min="7" max="7" width="16.140625" customWidth="1"/>
  </cols>
  <sheetData>
    <row r="2" spans="2:12" ht="15.75" x14ac:dyDescent="0.25">
      <c r="B2" s="718" t="s">
        <v>73</v>
      </c>
      <c r="C2" s="718"/>
      <c r="D2" s="718"/>
      <c r="E2" s="718"/>
      <c r="F2" s="718"/>
      <c r="G2" s="718"/>
      <c r="H2" s="35"/>
    </row>
    <row r="4" spans="2:12" s="25" customFormat="1" ht="17.25" customHeight="1" thickBot="1" x14ac:dyDescent="0.3">
      <c r="B4" s="719" t="s">
        <v>0</v>
      </c>
      <c r="C4" s="719"/>
      <c r="D4" s="26">
        <v>244</v>
      </c>
      <c r="E4" s="23"/>
      <c r="F4" s="24"/>
      <c r="G4" s="24"/>
      <c r="H4" s="24"/>
      <c r="I4" s="24"/>
      <c r="J4" s="24"/>
      <c r="K4" s="24"/>
      <c r="L4" s="24"/>
    </row>
    <row r="5" spans="2:12" ht="14.45" x14ac:dyDescent="0.3">
      <c r="D5" s="25"/>
    </row>
    <row r="6" spans="2:12" s="25" customFormat="1" ht="35.25" customHeight="1" thickBot="1" x14ac:dyDescent="0.3">
      <c r="B6" s="719" t="s">
        <v>1</v>
      </c>
      <c r="C6" s="719"/>
      <c r="D6" s="719"/>
      <c r="E6" s="754" t="s">
        <v>126</v>
      </c>
      <c r="F6" s="754"/>
      <c r="G6" s="754"/>
      <c r="H6" s="21"/>
      <c r="I6" s="21"/>
      <c r="J6" s="21"/>
      <c r="K6" s="21"/>
      <c r="L6" s="24"/>
    </row>
    <row r="8" spans="2:12" ht="15.75" x14ac:dyDescent="0.25">
      <c r="B8" s="718" t="s">
        <v>146</v>
      </c>
      <c r="C8" s="718"/>
      <c r="D8" s="718"/>
      <c r="E8" s="718"/>
      <c r="F8" s="718"/>
      <c r="G8" s="718"/>
    </row>
    <row r="10" spans="2:12" thickBot="1" x14ac:dyDescent="0.35">
      <c r="B10" s="3"/>
      <c r="C10" s="3"/>
      <c r="D10" s="3"/>
      <c r="E10" s="3"/>
      <c r="F10" s="3"/>
      <c r="G10" s="3"/>
    </row>
    <row r="11" spans="2:12" ht="30.75" customHeight="1" x14ac:dyDescent="0.25">
      <c r="B11" s="4" t="s">
        <v>3</v>
      </c>
      <c r="C11" s="720" t="s">
        <v>20</v>
      </c>
      <c r="D11" s="722"/>
      <c r="E11" s="706" t="s">
        <v>111</v>
      </c>
      <c r="F11" s="706" t="s">
        <v>112</v>
      </c>
      <c r="G11" s="706" t="s">
        <v>113</v>
      </c>
    </row>
    <row r="12" spans="2:12" ht="16.5" thickBot="1" x14ac:dyDescent="0.3">
      <c r="B12" s="8" t="s">
        <v>4</v>
      </c>
      <c r="C12" s="726"/>
      <c r="D12" s="728"/>
      <c r="E12" s="708"/>
      <c r="F12" s="708"/>
      <c r="G12" s="708"/>
    </row>
    <row r="13" spans="2:12" ht="16.149999999999999" thickBot="1" x14ac:dyDescent="0.35">
      <c r="B13" s="10"/>
      <c r="C13" s="742">
        <v>1</v>
      </c>
      <c r="D13" s="743"/>
      <c r="E13" s="7">
        <v>2</v>
      </c>
      <c r="F13" s="7">
        <v>3</v>
      </c>
      <c r="G13" s="7">
        <v>4</v>
      </c>
    </row>
    <row r="14" spans="2:12" ht="18" customHeight="1" thickBot="1" x14ac:dyDescent="0.3">
      <c r="B14" s="52">
        <v>1</v>
      </c>
      <c r="C14" s="755" t="s">
        <v>114</v>
      </c>
      <c r="D14" s="756"/>
      <c r="E14" s="56" t="s">
        <v>9</v>
      </c>
      <c r="F14" s="61" t="s">
        <v>9</v>
      </c>
      <c r="G14" s="41">
        <f>SUM(G15:G22)</f>
        <v>10000</v>
      </c>
    </row>
    <row r="15" spans="2:12" ht="18" customHeight="1" thickBot="1" x14ac:dyDescent="0.3">
      <c r="B15" s="52"/>
      <c r="C15" s="95"/>
      <c r="D15" s="75" t="s">
        <v>115</v>
      </c>
      <c r="E15" s="56"/>
      <c r="F15" s="61"/>
      <c r="G15" s="41"/>
    </row>
    <row r="16" spans="2:12" ht="16.5" thickBot="1" x14ac:dyDescent="0.3">
      <c r="B16" s="71" t="s">
        <v>148</v>
      </c>
      <c r="C16" s="774" t="s">
        <v>164</v>
      </c>
      <c r="D16" s="775"/>
      <c r="E16" s="56"/>
      <c r="F16" s="61"/>
      <c r="G16" s="41">
        <f t="shared" ref="G16:G22" si="0">E16*F16</f>
        <v>0</v>
      </c>
    </row>
    <row r="17" spans="2:7" ht="16.5" thickBot="1" x14ac:dyDescent="0.3">
      <c r="B17" s="71" t="s">
        <v>158</v>
      </c>
      <c r="C17" s="774" t="s">
        <v>165</v>
      </c>
      <c r="D17" s="775"/>
      <c r="E17" s="56"/>
      <c r="F17" s="61"/>
      <c r="G17" s="41">
        <f t="shared" si="0"/>
        <v>0</v>
      </c>
    </row>
    <row r="18" spans="2:7" ht="16.5" thickBot="1" x14ac:dyDescent="0.3">
      <c r="B18" s="71" t="s">
        <v>159</v>
      </c>
      <c r="C18" s="774" t="s">
        <v>166</v>
      </c>
      <c r="D18" s="775"/>
      <c r="E18" s="56">
        <v>1</v>
      </c>
      <c r="F18" s="61">
        <v>10000</v>
      </c>
      <c r="G18" s="41">
        <f t="shared" si="0"/>
        <v>10000</v>
      </c>
    </row>
    <row r="19" spans="2:7" ht="16.5" thickBot="1" x14ac:dyDescent="0.3">
      <c r="B19" s="71" t="s">
        <v>160</v>
      </c>
      <c r="C19" s="774" t="s">
        <v>167</v>
      </c>
      <c r="D19" s="775"/>
      <c r="E19" s="56"/>
      <c r="F19" s="61"/>
      <c r="G19" s="41">
        <f t="shared" si="0"/>
        <v>0</v>
      </c>
    </row>
    <row r="20" spans="2:7" ht="16.5" thickBot="1" x14ac:dyDescent="0.3">
      <c r="B20" s="71" t="s">
        <v>161</v>
      </c>
      <c r="C20" s="783" t="s">
        <v>289</v>
      </c>
      <c r="D20" s="775"/>
      <c r="E20" s="56"/>
      <c r="F20" s="61"/>
      <c r="G20" s="41">
        <f t="shared" si="0"/>
        <v>0</v>
      </c>
    </row>
    <row r="21" spans="2:7" ht="16.5" thickBot="1" x14ac:dyDescent="0.3">
      <c r="B21" s="71" t="s">
        <v>162</v>
      </c>
      <c r="C21" s="783" t="s">
        <v>312</v>
      </c>
      <c r="D21" s="775"/>
      <c r="E21" s="56"/>
      <c r="F21" s="61"/>
      <c r="G21" s="41">
        <f t="shared" si="0"/>
        <v>0</v>
      </c>
    </row>
    <row r="22" spans="2:7" ht="16.149999999999999" thickBot="1" x14ac:dyDescent="0.35">
      <c r="B22" s="71" t="s">
        <v>163</v>
      </c>
      <c r="C22" s="774"/>
      <c r="D22" s="775"/>
      <c r="E22" s="56"/>
      <c r="F22" s="61"/>
      <c r="G22" s="41">
        <f t="shared" si="0"/>
        <v>0</v>
      </c>
    </row>
    <row r="23" spans="2:7" ht="16.5" thickBot="1" x14ac:dyDescent="0.3">
      <c r="B23" s="71"/>
      <c r="C23" s="709" t="s">
        <v>8</v>
      </c>
      <c r="D23" s="710"/>
      <c r="E23" s="56"/>
      <c r="F23" s="61"/>
      <c r="G23" s="41">
        <f>G14</f>
        <v>10000</v>
      </c>
    </row>
    <row r="24" spans="2:7" ht="16.5" customHeight="1" thickBot="1" x14ac:dyDescent="0.3">
      <c r="B24" s="52">
        <v>2</v>
      </c>
      <c r="C24" s="755" t="s">
        <v>147</v>
      </c>
      <c r="D24" s="756"/>
      <c r="E24" s="56" t="s">
        <v>130</v>
      </c>
      <c r="F24" s="61" t="s">
        <v>130</v>
      </c>
      <c r="G24" s="41">
        <f>SUM(G26:G36)</f>
        <v>3622999.9999938002</v>
      </c>
    </row>
    <row r="25" spans="2:7" ht="16.5" thickBot="1" x14ac:dyDescent="0.3">
      <c r="B25" s="52"/>
      <c r="C25" s="784" t="s">
        <v>115</v>
      </c>
      <c r="D25" s="785"/>
      <c r="E25" s="56"/>
      <c r="F25" s="61"/>
      <c r="G25" s="41"/>
    </row>
    <row r="26" spans="2:7" ht="16.5" thickBot="1" x14ac:dyDescent="0.3">
      <c r="B26" s="71" t="s">
        <v>149</v>
      </c>
      <c r="C26" s="783" t="s">
        <v>300</v>
      </c>
      <c r="D26" s="775"/>
      <c r="E26" s="56">
        <v>1</v>
      </c>
      <c r="F26" s="61">
        <v>14574.898785400001</v>
      </c>
      <c r="G26" s="41">
        <f>E26*F26*247</f>
        <v>3599999.9999938002</v>
      </c>
    </row>
    <row r="27" spans="2:7" ht="16.5" thickBot="1" x14ac:dyDescent="0.3">
      <c r="B27" s="71" t="s">
        <v>150</v>
      </c>
      <c r="C27" s="783" t="s">
        <v>300</v>
      </c>
      <c r="D27" s="775"/>
      <c r="E27" s="56"/>
      <c r="F27" s="61"/>
      <c r="G27" s="41">
        <f>E27*F27*247</f>
        <v>0</v>
      </c>
    </row>
    <row r="28" spans="2:7" ht="16.5" thickBot="1" x14ac:dyDescent="0.3">
      <c r="B28" s="71" t="s">
        <v>151</v>
      </c>
      <c r="C28" s="783" t="s">
        <v>301</v>
      </c>
      <c r="D28" s="775"/>
      <c r="E28" s="56">
        <v>1</v>
      </c>
      <c r="F28" s="61">
        <v>3000</v>
      </c>
      <c r="G28" s="41">
        <f t="shared" ref="G28:G36" si="1">E28*F28</f>
        <v>3000</v>
      </c>
    </row>
    <row r="29" spans="2:7" ht="16.5" thickBot="1" x14ac:dyDescent="0.3">
      <c r="B29" s="71" t="s">
        <v>152</v>
      </c>
      <c r="C29" s="774" t="s">
        <v>169</v>
      </c>
      <c r="D29" s="775"/>
      <c r="E29" s="56"/>
      <c r="F29" s="61"/>
      <c r="G29" s="41">
        <f t="shared" si="1"/>
        <v>0</v>
      </c>
    </row>
    <row r="30" spans="2:7" ht="16.5" thickBot="1" x14ac:dyDescent="0.3">
      <c r="B30" s="71" t="s">
        <v>153</v>
      </c>
      <c r="C30" s="783" t="s">
        <v>688</v>
      </c>
      <c r="D30" s="775"/>
      <c r="E30" s="56">
        <v>0</v>
      </c>
      <c r="F30" s="61">
        <v>0</v>
      </c>
      <c r="G30" s="41">
        <f t="shared" si="1"/>
        <v>0</v>
      </c>
    </row>
    <row r="31" spans="2:7" ht="16.5" thickBot="1" x14ac:dyDescent="0.3">
      <c r="B31" s="71" t="s">
        <v>154</v>
      </c>
      <c r="C31" s="783" t="s">
        <v>302</v>
      </c>
      <c r="D31" s="775"/>
      <c r="E31" s="56">
        <v>100</v>
      </c>
      <c r="F31" s="61">
        <v>100</v>
      </c>
      <c r="G31" s="41">
        <f t="shared" si="1"/>
        <v>10000</v>
      </c>
    </row>
    <row r="32" spans="2:7" ht="16.5" thickBot="1" x14ac:dyDescent="0.3">
      <c r="B32" s="71" t="s">
        <v>155</v>
      </c>
      <c r="C32" s="774" t="s">
        <v>172</v>
      </c>
      <c r="D32" s="775"/>
      <c r="E32" s="56"/>
      <c r="F32" s="61"/>
      <c r="G32" s="41">
        <f t="shared" si="1"/>
        <v>0</v>
      </c>
    </row>
    <row r="33" spans="2:7" ht="16.5" thickBot="1" x14ac:dyDescent="0.3">
      <c r="B33" s="71" t="s">
        <v>156</v>
      </c>
      <c r="C33" s="774" t="s">
        <v>173</v>
      </c>
      <c r="D33" s="775"/>
      <c r="E33" s="56"/>
      <c r="F33" s="61"/>
      <c r="G33" s="41">
        <f t="shared" si="1"/>
        <v>0</v>
      </c>
    </row>
    <row r="34" spans="2:7" ht="16.5" thickBot="1" x14ac:dyDescent="0.3">
      <c r="B34" s="71" t="s">
        <v>157</v>
      </c>
      <c r="C34" s="783" t="s">
        <v>303</v>
      </c>
      <c r="D34" s="775"/>
      <c r="E34" s="56">
        <v>100</v>
      </c>
      <c r="F34" s="61">
        <v>100</v>
      </c>
      <c r="G34" s="41">
        <f t="shared" si="1"/>
        <v>10000</v>
      </c>
    </row>
    <row r="35" spans="2:7" ht="16.5" thickBot="1" x14ac:dyDescent="0.3">
      <c r="B35" s="71" t="s">
        <v>250</v>
      </c>
      <c r="C35" s="783" t="s">
        <v>725</v>
      </c>
      <c r="D35" s="775"/>
      <c r="E35" s="56">
        <v>0</v>
      </c>
      <c r="F35" s="61">
        <v>0</v>
      </c>
      <c r="G35" s="41">
        <f t="shared" si="1"/>
        <v>0</v>
      </c>
    </row>
    <row r="36" spans="2:7" ht="16.5" thickBot="1" x14ac:dyDescent="0.3">
      <c r="B36" s="71" t="s">
        <v>252</v>
      </c>
      <c r="C36" s="783" t="s">
        <v>312</v>
      </c>
      <c r="D36" s="775"/>
      <c r="E36" s="56"/>
      <c r="F36" s="61"/>
      <c r="G36" s="41">
        <f t="shared" si="1"/>
        <v>0</v>
      </c>
    </row>
    <row r="37" spans="2:7" ht="16.5" thickBot="1" x14ac:dyDescent="0.3">
      <c r="B37" s="52"/>
      <c r="C37" s="709" t="s">
        <v>8</v>
      </c>
      <c r="D37" s="710"/>
      <c r="E37" s="56" t="s">
        <v>130</v>
      </c>
      <c r="F37" s="61" t="s">
        <v>9</v>
      </c>
      <c r="G37" s="41">
        <f>G24</f>
        <v>3622999.9999938002</v>
      </c>
    </row>
  </sheetData>
  <sheetProtection password="F958" sheet="1"/>
  <mergeCells count="33">
    <mergeCell ref="E11:E12"/>
    <mergeCell ref="F11:F12"/>
    <mergeCell ref="G11:G12"/>
    <mergeCell ref="B2:G2"/>
    <mergeCell ref="B4:C4"/>
    <mergeCell ref="B6:D6"/>
    <mergeCell ref="B8:G8"/>
    <mergeCell ref="C14:D14"/>
    <mergeCell ref="C16:D16"/>
    <mergeCell ref="C17:D17"/>
    <mergeCell ref="C18:D18"/>
    <mergeCell ref="C11:D12"/>
    <mergeCell ref="C37:D37"/>
    <mergeCell ref="E6:G6"/>
    <mergeCell ref="C26:D26"/>
    <mergeCell ref="C28:D28"/>
    <mergeCell ref="C29:D29"/>
    <mergeCell ref="C30:D30"/>
    <mergeCell ref="C31:D31"/>
    <mergeCell ref="C32:D32"/>
    <mergeCell ref="C20:D20"/>
    <mergeCell ref="C27:D27"/>
    <mergeCell ref="C35:D35"/>
    <mergeCell ref="C36:D36"/>
    <mergeCell ref="C25:D25"/>
    <mergeCell ref="C21:D21"/>
    <mergeCell ref="C33:D33"/>
    <mergeCell ref="C13:D13"/>
    <mergeCell ref="C22:D22"/>
    <mergeCell ref="C23:D23"/>
    <mergeCell ref="C24:D24"/>
    <mergeCell ref="C34:D34"/>
    <mergeCell ref="C19:D19"/>
  </mergeCells>
  <phoneticPr fontId="16" type="noConversion"/>
  <pageMargins left="0.70866141732283472" right="0.70866141732283472" top="0.74803149606299213" bottom="0.74803149606299213" header="0.31496062992125984" footer="0.31496062992125984"/>
  <pageSetup paperSize="9"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L29"/>
  <sheetViews>
    <sheetView showZeros="0" topLeftCell="A13" workbookViewId="0">
      <selection activeCell="F18" sqref="F18"/>
    </sheetView>
  </sheetViews>
  <sheetFormatPr defaultRowHeight="15" x14ac:dyDescent="0.25"/>
  <cols>
    <col min="3" max="3" width="12.5703125" customWidth="1"/>
    <col min="4" max="4" width="38.5703125" customWidth="1"/>
    <col min="5" max="5" width="16" customWidth="1"/>
    <col min="6" max="6" width="14.5703125" customWidth="1"/>
    <col min="7" max="7" width="21.85546875" customWidth="1"/>
  </cols>
  <sheetData>
    <row r="2" spans="2:12" ht="15.75" x14ac:dyDescent="0.25">
      <c r="B2" s="718" t="s">
        <v>73</v>
      </c>
      <c r="C2" s="718"/>
      <c r="D2" s="718"/>
      <c r="E2" s="718"/>
      <c r="F2" s="718"/>
      <c r="G2" s="718"/>
    </row>
    <row r="4" spans="2:12" s="25" customFormat="1" ht="17.25" customHeight="1" thickBot="1" x14ac:dyDescent="0.3">
      <c r="B4" s="759" t="s">
        <v>0</v>
      </c>
      <c r="C4" s="759"/>
      <c r="D4" s="26">
        <v>244</v>
      </c>
      <c r="E4" s="23"/>
      <c r="F4" s="24"/>
      <c r="G4" s="24"/>
      <c r="H4" s="24"/>
      <c r="I4" s="24"/>
      <c r="J4" s="24"/>
      <c r="K4" s="24"/>
      <c r="L4" s="24"/>
    </row>
    <row r="6" spans="2:12" s="25" customFormat="1" ht="32.25" customHeight="1" thickBot="1" x14ac:dyDescent="0.3">
      <c r="B6" s="719" t="s">
        <v>1</v>
      </c>
      <c r="C6" s="719"/>
      <c r="D6" s="719"/>
      <c r="E6" s="754" t="s">
        <v>126</v>
      </c>
      <c r="F6" s="754"/>
      <c r="G6" s="754"/>
      <c r="H6" s="21"/>
      <c r="I6" s="21"/>
      <c r="J6" s="21"/>
      <c r="K6" s="21"/>
      <c r="L6" s="24"/>
    </row>
    <row r="8" spans="2:12" ht="15.75" x14ac:dyDescent="0.25">
      <c r="B8" s="718" t="s">
        <v>237</v>
      </c>
      <c r="C8" s="718"/>
      <c r="D8" s="718"/>
      <c r="E8" s="718"/>
      <c r="F8" s="718"/>
      <c r="G8" s="718"/>
    </row>
    <row r="10" spans="2:12" thickBot="1" x14ac:dyDescent="0.35">
      <c r="B10" s="3"/>
      <c r="C10" s="3"/>
      <c r="D10" s="3"/>
      <c r="E10" s="3"/>
      <c r="F10" s="3"/>
      <c r="G10" s="3"/>
    </row>
    <row r="11" spans="2:12" ht="46.5" customHeight="1" x14ac:dyDescent="0.25">
      <c r="B11" s="706" t="s">
        <v>17</v>
      </c>
      <c r="C11" s="720" t="s">
        <v>20</v>
      </c>
      <c r="D11" s="722"/>
      <c r="E11" s="706" t="s">
        <v>111</v>
      </c>
      <c r="F11" s="706" t="s">
        <v>240</v>
      </c>
      <c r="G11" s="706" t="s">
        <v>241</v>
      </c>
    </row>
    <row r="12" spans="2:12" ht="15.75" thickBot="1" x14ac:dyDescent="0.3">
      <c r="B12" s="708"/>
      <c r="C12" s="726"/>
      <c r="D12" s="728"/>
      <c r="E12" s="708"/>
      <c r="F12" s="708"/>
      <c r="G12" s="708"/>
    </row>
    <row r="13" spans="2:12" ht="16.149999999999999" thickBot="1" x14ac:dyDescent="0.35">
      <c r="B13" s="8">
        <v>1</v>
      </c>
      <c r="C13" s="742">
        <v>2</v>
      </c>
      <c r="D13" s="743"/>
      <c r="E13" s="7">
        <v>3</v>
      </c>
      <c r="F13" s="7">
        <v>4</v>
      </c>
      <c r="G13" s="7">
        <v>5</v>
      </c>
    </row>
    <row r="14" spans="2:12" ht="18" customHeight="1" thickBot="1" x14ac:dyDescent="0.3">
      <c r="B14" s="104">
        <v>1</v>
      </c>
      <c r="C14" s="755" t="s">
        <v>238</v>
      </c>
      <c r="D14" s="756"/>
      <c r="E14" s="61"/>
      <c r="F14" s="61" t="s">
        <v>130</v>
      </c>
      <c r="G14" s="41">
        <f>SUM(G16:G22)</f>
        <v>10000</v>
      </c>
    </row>
    <row r="15" spans="2:12" ht="31.5" customHeight="1" thickBot="1" x14ac:dyDescent="0.3">
      <c r="B15" s="104"/>
      <c r="C15" s="78"/>
      <c r="D15" s="75" t="s">
        <v>7</v>
      </c>
      <c r="E15" s="61"/>
      <c r="F15" s="61"/>
      <c r="G15" s="41"/>
    </row>
    <row r="16" spans="2:12" ht="28.5" customHeight="1" thickBot="1" x14ac:dyDescent="0.3">
      <c r="B16" s="104" t="s">
        <v>148</v>
      </c>
      <c r="C16" s="786" t="s">
        <v>239</v>
      </c>
      <c r="D16" s="787"/>
      <c r="E16" s="61">
        <v>10</v>
      </c>
      <c r="F16" s="80"/>
      <c r="G16" s="41">
        <f>E16*F16</f>
        <v>0</v>
      </c>
    </row>
    <row r="17" spans="2:7" ht="28.5" customHeight="1" thickBot="1" x14ac:dyDescent="0.3">
      <c r="B17" s="104" t="s">
        <v>158</v>
      </c>
      <c r="C17" s="786" t="s">
        <v>242</v>
      </c>
      <c r="D17" s="787"/>
      <c r="E17" s="61">
        <v>100</v>
      </c>
      <c r="F17" s="80">
        <v>100</v>
      </c>
      <c r="G17" s="41">
        <f t="shared" ref="G17:G28" si="0">E17*F17</f>
        <v>10000</v>
      </c>
    </row>
    <row r="18" spans="2:7" ht="28.5" customHeight="1" thickBot="1" x14ac:dyDescent="0.35">
      <c r="B18" s="104" t="s">
        <v>159</v>
      </c>
      <c r="C18" s="786"/>
      <c r="D18" s="787"/>
      <c r="E18" s="61"/>
      <c r="F18" s="80"/>
      <c r="G18" s="41">
        <f t="shared" si="0"/>
        <v>0</v>
      </c>
    </row>
    <row r="19" spans="2:7" ht="28.5" customHeight="1" thickBot="1" x14ac:dyDescent="0.35">
      <c r="B19" s="104" t="s">
        <v>160</v>
      </c>
      <c r="C19" s="786"/>
      <c r="D19" s="787"/>
      <c r="E19" s="61"/>
      <c r="F19" s="80"/>
      <c r="G19" s="41">
        <f t="shared" si="0"/>
        <v>0</v>
      </c>
    </row>
    <row r="20" spans="2:7" ht="28.5" customHeight="1" thickBot="1" x14ac:dyDescent="0.35">
      <c r="B20" s="104" t="s">
        <v>161</v>
      </c>
      <c r="C20" s="786"/>
      <c r="D20" s="787"/>
      <c r="E20" s="61"/>
      <c r="F20" s="80"/>
      <c r="G20" s="41">
        <f t="shared" si="0"/>
        <v>0</v>
      </c>
    </row>
    <row r="21" spans="2:7" ht="28.5" customHeight="1" thickBot="1" x14ac:dyDescent="0.35">
      <c r="B21" s="104" t="s">
        <v>162</v>
      </c>
      <c r="C21" s="786"/>
      <c r="D21" s="787"/>
      <c r="E21" s="61"/>
      <c r="F21" s="80"/>
      <c r="G21" s="41">
        <f t="shared" si="0"/>
        <v>0</v>
      </c>
    </row>
    <row r="22" spans="2:7" ht="28.5" customHeight="1" thickBot="1" x14ac:dyDescent="0.35">
      <c r="B22" s="104" t="s">
        <v>163</v>
      </c>
      <c r="C22" s="786"/>
      <c r="D22" s="787"/>
      <c r="E22" s="61"/>
      <c r="F22" s="80"/>
      <c r="G22" s="41">
        <f t="shared" si="0"/>
        <v>0</v>
      </c>
    </row>
    <row r="23" spans="2:7" ht="18" customHeight="1" thickBot="1" x14ac:dyDescent="0.3">
      <c r="B23" s="104" t="s">
        <v>188</v>
      </c>
      <c r="C23" s="755" t="s">
        <v>243</v>
      </c>
      <c r="D23" s="756"/>
      <c r="E23" s="61"/>
      <c r="F23" s="61" t="s">
        <v>130</v>
      </c>
      <c r="G23" s="41">
        <f>SUM(G25:G28)</f>
        <v>0</v>
      </c>
    </row>
    <row r="24" spans="2:7" ht="31.5" customHeight="1" thickBot="1" x14ac:dyDescent="0.3">
      <c r="B24" s="104"/>
      <c r="C24" s="78"/>
      <c r="D24" s="75" t="s">
        <v>7</v>
      </c>
      <c r="E24" s="61"/>
      <c r="F24" s="61"/>
      <c r="G24" s="41"/>
    </row>
    <row r="25" spans="2:7" ht="28.5" customHeight="1" thickBot="1" x14ac:dyDescent="0.3">
      <c r="B25" s="104" t="s">
        <v>149</v>
      </c>
      <c r="C25" s="786"/>
      <c r="D25" s="787"/>
      <c r="E25" s="61"/>
      <c r="F25" s="80"/>
      <c r="G25" s="41">
        <f>E25*F25</f>
        <v>0</v>
      </c>
    </row>
    <row r="26" spans="2:7" ht="28.5" customHeight="1" thickBot="1" x14ac:dyDescent="0.3">
      <c r="B26" s="104" t="s">
        <v>150</v>
      </c>
      <c r="C26" s="786"/>
      <c r="D26" s="787"/>
      <c r="E26" s="61"/>
      <c r="F26" s="80"/>
      <c r="G26" s="41">
        <f>E26*F26</f>
        <v>0</v>
      </c>
    </row>
    <row r="27" spans="2:7" ht="28.5" customHeight="1" thickBot="1" x14ac:dyDescent="0.3">
      <c r="B27" s="104" t="s">
        <v>151</v>
      </c>
      <c r="C27" s="786"/>
      <c r="D27" s="787"/>
      <c r="E27" s="61"/>
      <c r="F27" s="80"/>
      <c r="G27" s="41">
        <f>E27*F27</f>
        <v>0</v>
      </c>
    </row>
    <row r="28" spans="2:7" ht="30.75" customHeight="1" thickBot="1" x14ac:dyDescent="0.3">
      <c r="B28" s="104" t="s">
        <v>152</v>
      </c>
      <c r="C28" s="786"/>
      <c r="D28" s="787"/>
      <c r="E28" s="61"/>
      <c r="F28" s="61"/>
      <c r="G28" s="41">
        <f t="shared" si="0"/>
        <v>0</v>
      </c>
    </row>
    <row r="29" spans="2:7" ht="16.5" thickBot="1" x14ac:dyDescent="0.3">
      <c r="B29" s="105"/>
      <c r="C29" s="709" t="s">
        <v>8</v>
      </c>
      <c r="D29" s="710"/>
      <c r="E29" s="61" t="s">
        <v>9</v>
      </c>
      <c r="F29" s="61" t="s">
        <v>9</v>
      </c>
      <c r="G29" s="41">
        <f>G14+G23</f>
        <v>10000</v>
      </c>
    </row>
  </sheetData>
  <sheetProtection password="F958" sheet="1" objects="1" scenarios="1"/>
  <mergeCells count="25">
    <mergeCell ref="C29:D29"/>
    <mergeCell ref="C16:D16"/>
    <mergeCell ref="C17:D17"/>
    <mergeCell ref="C18:D18"/>
    <mergeCell ref="C19:D19"/>
    <mergeCell ref="C27:D27"/>
    <mergeCell ref="C28:D28"/>
    <mergeCell ref="C25:D25"/>
    <mergeCell ref="C26:D26"/>
    <mergeCell ref="C22:D22"/>
    <mergeCell ref="C23:D23"/>
    <mergeCell ref="C14:D14"/>
    <mergeCell ref="C20:D20"/>
    <mergeCell ref="C21:D21"/>
    <mergeCell ref="B2:G2"/>
    <mergeCell ref="B4:C4"/>
    <mergeCell ref="B6:D6"/>
    <mergeCell ref="E6:G6"/>
    <mergeCell ref="C13:D13"/>
    <mergeCell ref="B8:G8"/>
    <mergeCell ref="B11:B12"/>
    <mergeCell ref="C11:D12"/>
    <mergeCell ref="E11:E12"/>
    <mergeCell ref="F11:F12"/>
    <mergeCell ref="G11:G12"/>
  </mergeCells>
  <phoneticPr fontId="16" type="noConversion"/>
  <pageMargins left="0.70866141732283472" right="0.70866141732283472" top="0.74803149606299213" bottom="0.74803149606299213" header="0.31496062992125984" footer="0.31496062992125984"/>
  <pageSetup paperSize="9" scale="7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L28"/>
  <sheetViews>
    <sheetView showZeros="0" topLeftCell="A10" workbookViewId="0">
      <selection activeCell="F16" sqref="F16"/>
    </sheetView>
  </sheetViews>
  <sheetFormatPr defaultRowHeight="15" x14ac:dyDescent="0.25"/>
  <cols>
    <col min="3" max="3" width="7" customWidth="1"/>
    <col min="5" max="5" width="29.7109375" customWidth="1"/>
    <col min="6" max="6" width="18.140625" customWidth="1"/>
    <col min="7" max="7" width="11.42578125" customWidth="1"/>
    <col min="8" max="8" width="26.140625" customWidth="1"/>
  </cols>
  <sheetData>
    <row r="2" spans="2:12" x14ac:dyDescent="0.25">
      <c r="B2" s="758" t="s">
        <v>58</v>
      </c>
      <c r="C2" s="758"/>
      <c r="D2" s="758"/>
      <c r="E2" s="758"/>
      <c r="F2" s="758"/>
      <c r="G2" s="758"/>
      <c r="H2" s="758"/>
    </row>
    <row r="4" spans="2:12" s="25" customFormat="1" ht="17.25" customHeight="1" thickBot="1" x14ac:dyDescent="0.3">
      <c r="B4" s="759" t="s">
        <v>0</v>
      </c>
      <c r="C4" s="759"/>
      <c r="D4" s="759"/>
      <c r="E4" s="39">
        <v>851</v>
      </c>
      <c r="F4" s="24"/>
      <c r="G4" s="24"/>
      <c r="H4" s="24"/>
      <c r="I4" s="24"/>
      <c r="J4" s="24"/>
      <c r="K4" s="24"/>
      <c r="L4" s="24"/>
    </row>
    <row r="6" spans="2:12" s="25" customFormat="1" ht="18" customHeight="1" thickBot="1" x14ac:dyDescent="0.3">
      <c r="B6" s="719" t="s">
        <v>1</v>
      </c>
      <c r="C6" s="719"/>
      <c r="D6" s="719"/>
      <c r="E6" s="719"/>
      <c r="F6" s="797" t="s">
        <v>127</v>
      </c>
      <c r="G6" s="797"/>
      <c r="H6" s="797"/>
      <c r="I6" s="21"/>
      <c r="J6" s="21"/>
      <c r="K6" s="21"/>
      <c r="L6" s="24"/>
    </row>
    <row r="8" spans="2:12" ht="15.75" x14ac:dyDescent="0.25">
      <c r="B8" s="718" t="s">
        <v>59</v>
      </c>
      <c r="C8" s="718"/>
      <c r="D8" s="718"/>
      <c r="E8" s="718"/>
      <c r="F8" s="718"/>
      <c r="G8" s="718"/>
      <c r="H8" s="718"/>
    </row>
    <row r="10" spans="2:12" thickBot="1" x14ac:dyDescent="0.35">
      <c r="B10" s="3"/>
      <c r="C10" s="3"/>
      <c r="D10" s="3"/>
      <c r="E10" s="3"/>
      <c r="F10" s="3"/>
      <c r="G10" s="3"/>
      <c r="H10" s="3"/>
    </row>
    <row r="11" spans="2:12" ht="70.5" customHeight="1" thickBot="1" x14ac:dyDescent="0.3">
      <c r="B11" s="32" t="s">
        <v>17</v>
      </c>
      <c r="C11" s="712" t="s">
        <v>20</v>
      </c>
      <c r="D11" s="713"/>
      <c r="E11" s="714"/>
      <c r="F11" s="16" t="s">
        <v>49</v>
      </c>
      <c r="G11" s="16" t="s">
        <v>50</v>
      </c>
      <c r="H11" s="16" t="s">
        <v>51</v>
      </c>
    </row>
    <row r="12" spans="2:12" ht="16.149999999999999" thickBot="1" x14ac:dyDescent="0.35">
      <c r="B12" s="8">
        <v>1</v>
      </c>
      <c r="C12" s="742">
        <v>2</v>
      </c>
      <c r="D12" s="798"/>
      <c r="E12" s="743"/>
      <c r="F12" s="7">
        <v>3</v>
      </c>
      <c r="G12" s="7">
        <v>4</v>
      </c>
      <c r="H12" s="7">
        <v>5</v>
      </c>
    </row>
    <row r="13" spans="2:12" ht="16.5" thickBot="1" x14ac:dyDescent="0.3">
      <c r="B13" s="52">
        <v>1</v>
      </c>
      <c r="C13" s="755" t="s">
        <v>52</v>
      </c>
      <c r="D13" s="792"/>
      <c r="E13" s="756"/>
      <c r="F13" s="61">
        <f>F15</f>
        <v>322441.40000000002</v>
      </c>
      <c r="G13" s="7"/>
      <c r="H13" s="41">
        <f>H15+H18</f>
        <v>7093.7108000000007</v>
      </c>
    </row>
    <row r="14" spans="2:12" ht="15.75" x14ac:dyDescent="0.25">
      <c r="B14" s="69"/>
      <c r="C14" s="70"/>
      <c r="D14" s="790" t="s">
        <v>53</v>
      </c>
      <c r="E14" s="791"/>
      <c r="F14" s="62"/>
      <c r="G14" s="68"/>
      <c r="H14" s="60"/>
    </row>
    <row r="15" spans="2:12" ht="16.5" thickBot="1" x14ac:dyDescent="0.3">
      <c r="B15" s="71" t="s">
        <v>148</v>
      </c>
      <c r="C15" s="72"/>
      <c r="D15" s="799" t="s">
        <v>54</v>
      </c>
      <c r="E15" s="800"/>
      <c r="F15" s="109">
        <v>322441.40000000002</v>
      </c>
      <c r="G15" s="7">
        <v>2.2000000000000002</v>
      </c>
      <c r="H15" s="41">
        <f>F15*G15/100</f>
        <v>7093.7108000000007</v>
      </c>
    </row>
    <row r="16" spans="2:12" ht="15.75" x14ac:dyDescent="0.25">
      <c r="B16" s="73"/>
      <c r="C16" s="801"/>
      <c r="D16" s="802"/>
      <c r="E16" s="74" t="s">
        <v>55</v>
      </c>
      <c r="F16" s="142"/>
      <c r="G16" s="68"/>
      <c r="H16" s="60"/>
    </row>
    <row r="17" spans="2:8" ht="16.5" thickBot="1" x14ac:dyDescent="0.3">
      <c r="B17" s="52"/>
      <c r="C17" s="795"/>
      <c r="D17" s="796"/>
      <c r="E17" s="75" t="s">
        <v>56</v>
      </c>
      <c r="F17" s="61"/>
      <c r="G17" s="7"/>
      <c r="H17" s="41"/>
    </row>
    <row r="18" spans="2:8" ht="16.5" thickBot="1" x14ac:dyDescent="0.3">
      <c r="B18" s="71" t="s">
        <v>158</v>
      </c>
      <c r="C18" s="72"/>
      <c r="D18" s="792" t="s">
        <v>57</v>
      </c>
      <c r="E18" s="756"/>
      <c r="F18" s="61"/>
      <c r="G18" s="7">
        <v>2.2000000000000002</v>
      </c>
      <c r="H18" s="41">
        <f>F18*G18/100</f>
        <v>0</v>
      </c>
    </row>
    <row r="19" spans="2:8" ht="15.75" x14ac:dyDescent="0.25">
      <c r="B19" s="73"/>
      <c r="C19" s="801"/>
      <c r="D19" s="802"/>
      <c r="E19" s="74" t="s">
        <v>55</v>
      </c>
      <c r="F19" s="62"/>
      <c r="G19" s="68"/>
      <c r="H19" s="60"/>
    </row>
    <row r="20" spans="2:8" ht="16.5" thickBot="1" x14ac:dyDescent="0.3">
      <c r="B20" s="52"/>
      <c r="C20" s="795"/>
      <c r="D20" s="796"/>
      <c r="E20" s="75" t="s">
        <v>56</v>
      </c>
      <c r="F20" s="61"/>
      <c r="G20" s="7"/>
      <c r="H20" s="41"/>
    </row>
    <row r="21" spans="2:8" ht="16.5" customHeight="1" thickBot="1" x14ac:dyDescent="0.3">
      <c r="B21" s="52">
        <v>2</v>
      </c>
      <c r="C21" s="755" t="s">
        <v>60</v>
      </c>
      <c r="D21" s="792"/>
      <c r="E21" s="756"/>
      <c r="F21" s="61">
        <f>F23</f>
        <v>100419</v>
      </c>
      <c r="G21" s="7"/>
      <c r="H21" s="41">
        <f>H23+H26+H27</f>
        <v>1506.2850000000001</v>
      </c>
    </row>
    <row r="22" spans="2:8" ht="15.75" x14ac:dyDescent="0.25">
      <c r="B22" s="69"/>
      <c r="C22" s="70"/>
      <c r="D22" s="790" t="s">
        <v>61</v>
      </c>
      <c r="E22" s="791"/>
      <c r="F22" s="62"/>
      <c r="G22" s="68"/>
      <c r="H22" s="60"/>
    </row>
    <row r="23" spans="2:8" ht="33.75" customHeight="1" thickBot="1" x14ac:dyDescent="0.3">
      <c r="B23" s="71" t="s">
        <v>149</v>
      </c>
      <c r="C23" s="76"/>
      <c r="D23" s="793" t="s">
        <v>287</v>
      </c>
      <c r="E23" s="777"/>
      <c r="F23" s="61">
        <v>100419</v>
      </c>
      <c r="G23" s="7">
        <v>1.5</v>
      </c>
      <c r="H23" s="41">
        <f>F23*G23/100</f>
        <v>1506.2850000000001</v>
      </c>
    </row>
    <row r="24" spans="2:8" ht="33" customHeight="1" thickBot="1" x14ac:dyDescent="0.3">
      <c r="B24" s="71"/>
      <c r="C24" s="77"/>
      <c r="D24" s="788"/>
      <c r="E24" s="789"/>
      <c r="F24" s="61"/>
      <c r="G24" s="7">
        <v>1.5</v>
      </c>
      <c r="H24" s="41">
        <f>F24*G24/100</f>
        <v>0</v>
      </c>
    </row>
    <row r="25" spans="2:8" ht="33" customHeight="1" thickBot="1" x14ac:dyDescent="0.3">
      <c r="B25" s="71"/>
      <c r="C25" s="77"/>
      <c r="D25" s="788"/>
      <c r="E25" s="789"/>
      <c r="F25" s="61"/>
      <c r="G25" s="7">
        <v>1.5</v>
      </c>
      <c r="H25" s="41">
        <f>F25*G25/100</f>
        <v>0</v>
      </c>
    </row>
    <row r="26" spans="2:8" ht="33" customHeight="1" thickBot="1" x14ac:dyDescent="0.3">
      <c r="B26" s="71"/>
      <c r="C26" s="77"/>
      <c r="D26" s="788"/>
      <c r="E26" s="789"/>
      <c r="F26" s="61"/>
      <c r="G26" s="7">
        <v>1.5</v>
      </c>
      <c r="H26" s="41">
        <f>F26*G26/100</f>
        <v>0</v>
      </c>
    </row>
    <row r="27" spans="2:8" ht="33" customHeight="1" thickBot="1" x14ac:dyDescent="0.3">
      <c r="B27" s="71"/>
      <c r="C27" s="77"/>
      <c r="D27" s="788"/>
      <c r="E27" s="789"/>
      <c r="F27" s="61"/>
      <c r="G27" s="7">
        <v>1.5</v>
      </c>
      <c r="H27" s="41">
        <f>F27*G27/100</f>
        <v>0</v>
      </c>
    </row>
    <row r="28" spans="2:8" ht="16.5" thickBot="1" x14ac:dyDescent="0.3">
      <c r="B28" s="67"/>
      <c r="C28" s="730" t="s">
        <v>8</v>
      </c>
      <c r="D28" s="794"/>
      <c r="E28" s="731"/>
      <c r="F28" s="41"/>
      <c r="G28" s="7" t="s">
        <v>9</v>
      </c>
      <c r="H28" s="41">
        <f>H13+H21</f>
        <v>8599.9958000000006</v>
      </c>
    </row>
  </sheetData>
  <sheetProtection password="F958" sheet="1"/>
  <mergeCells count="23">
    <mergeCell ref="C28:E28"/>
    <mergeCell ref="B2:H2"/>
    <mergeCell ref="B4:D4"/>
    <mergeCell ref="B6:E6"/>
    <mergeCell ref="B8:H8"/>
    <mergeCell ref="C17:D17"/>
    <mergeCell ref="D18:E18"/>
    <mergeCell ref="F6:H6"/>
    <mergeCell ref="C11:E11"/>
    <mergeCell ref="C12:E12"/>
    <mergeCell ref="C13:E13"/>
    <mergeCell ref="D14:E14"/>
    <mergeCell ref="D15:E15"/>
    <mergeCell ref="C19:D19"/>
    <mergeCell ref="C16:D16"/>
    <mergeCell ref="C20:D20"/>
    <mergeCell ref="D27:E27"/>
    <mergeCell ref="D25:E25"/>
    <mergeCell ref="D24:E24"/>
    <mergeCell ref="D22:E22"/>
    <mergeCell ref="C21:E21"/>
    <mergeCell ref="D23:E23"/>
    <mergeCell ref="D26:E26"/>
  </mergeCells>
  <phoneticPr fontId="16" type="noConversion"/>
  <pageMargins left="0.70866141732283472" right="0.70866141732283472" top="0.74803149606299213" bottom="0.74803149606299213" header="0.31496062992125984" footer="0.31496062992125984"/>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L28"/>
  <sheetViews>
    <sheetView showZeros="0" topLeftCell="A13" workbookViewId="0">
      <selection activeCell="E17" sqref="E17"/>
    </sheetView>
  </sheetViews>
  <sheetFormatPr defaultRowHeight="15" x14ac:dyDescent="0.25"/>
  <cols>
    <col min="3" max="3" width="12.5703125" customWidth="1"/>
    <col min="4" max="4" width="26.85546875" customWidth="1"/>
    <col min="5" max="5" width="16" customWidth="1"/>
    <col min="6" max="6" width="14.5703125" customWidth="1"/>
    <col min="7" max="7" width="21.85546875" customWidth="1"/>
  </cols>
  <sheetData>
    <row r="2" spans="2:12" x14ac:dyDescent="0.25">
      <c r="B2" s="758" t="s">
        <v>58</v>
      </c>
      <c r="C2" s="758"/>
      <c r="D2" s="758"/>
      <c r="E2" s="758"/>
      <c r="F2" s="758"/>
      <c r="G2" s="758"/>
    </row>
    <row r="4" spans="2:12" s="25" customFormat="1" ht="17.25" customHeight="1" thickBot="1" x14ac:dyDescent="0.3">
      <c r="B4" s="759" t="s">
        <v>0</v>
      </c>
      <c r="C4" s="759"/>
      <c r="D4" s="26">
        <v>852</v>
      </c>
      <c r="E4" s="23"/>
      <c r="F4" s="24"/>
      <c r="G4" s="24"/>
      <c r="H4" s="24"/>
      <c r="I4" s="24"/>
      <c r="J4" s="24"/>
      <c r="K4" s="24"/>
      <c r="L4" s="24"/>
    </row>
    <row r="6" spans="2:12" s="25" customFormat="1" ht="32.25" customHeight="1" thickBot="1" x14ac:dyDescent="0.3">
      <c r="B6" s="719" t="s">
        <v>1</v>
      </c>
      <c r="C6" s="719"/>
      <c r="D6" s="719"/>
      <c r="E6" s="754" t="s">
        <v>127</v>
      </c>
      <c r="F6" s="754"/>
      <c r="G6" s="754"/>
      <c r="H6" s="21"/>
      <c r="I6" s="21"/>
      <c r="J6" s="21"/>
      <c r="K6" s="21"/>
      <c r="L6" s="24"/>
    </row>
    <row r="8" spans="2:12" ht="15.75" x14ac:dyDescent="0.25">
      <c r="B8" s="718" t="s">
        <v>184</v>
      </c>
      <c r="C8" s="718"/>
      <c r="D8" s="718"/>
      <c r="E8" s="718"/>
      <c r="F8" s="718"/>
      <c r="G8" s="718"/>
    </row>
    <row r="10" spans="2:12" thickBot="1" x14ac:dyDescent="0.35">
      <c r="B10" s="3"/>
      <c r="C10" s="3"/>
      <c r="D10" s="3"/>
      <c r="E10" s="3"/>
      <c r="F10" s="3"/>
      <c r="G10" s="3"/>
    </row>
    <row r="11" spans="2:12" ht="46.5" customHeight="1" x14ac:dyDescent="0.25">
      <c r="B11" s="706" t="s">
        <v>17</v>
      </c>
      <c r="C11" s="720" t="s">
        <v>20</v>
      </c>
      <c r="D11" s="722"/>
      <c r="E11" s="706" t="s">
        <v>245</v>
      </c>
      <c r="F11" s="706" t="s">
        <v>50</v>
      </c>
      <c r="G11" s="706" t="s">
        <v>241</v>
      </c>
    </row>
    <row r="12" spans="2:12" ht="15.75" thickBot="1" x14ac:dyDescent="0.3">
      <c r="B12" s="708"/>
      <c r="C12" s="726"/>
      <c r="D12" s="728"/>
      <c r="E12" s="708"/>
      <c r="F12" s="708"/>
      <c r="G12" s="708"/>
    </row>
    <row r="13" spans="2:12" ht="16.149999999999999" thickBot="1" x14ac:dyDescent="0.35">
      <c r="B13" s="8">
        <v>1</v>
      </c>
      <c r="C13" s="742">
        <v>2</v>
      </c>
      <c r="D13" s="743"/>
      <c r="E13" s="7">
        <v>3</v>
      </c>
      <c r="F13" s="7">
        <v>4</v>
      </c>
      <c r="G13" s="7">
        <v>5</v>
      </c>
    </row>
    <row r="14" spans="2:12" ht="18" customHeight="1" thickBot="1" x14ac:dyDescent="0.3">
      <c r="B14" s="71">
        <v>1</v>
      </c>
      <c r="C14" s="755" t="s">
        <v>62</v>
      </c>
      <c r="D14" s="756"/>
      <c r="E14" s="61"/>
      <c r="F14" s="61"/>
      <c r="G14" s="41">
        <f>SUM(G16:G19)</f>
        <v>400</v>
      </c>
    </row>
    <row r="15" spans="2:12" ht="31.5" customHeight="1" thickBot="1" x14ac:dyDescent="0.35">
      <c r="B15" s="71"/>
      <c r="C15" s="78"/>
      <c r="D15" s="75"/>
      <c r="E15" s="61"/>
      <c r="F15" s="61"/>
      <c r="G15" s="41"/>
    </row>
    <row r="16" spans="2:12" ht="42.75" customHeight="1" thickBot="1" x14ac:dyDescent="0.3">
      <c r="B16" s="71" t="s">
        <v>148</v>
      </c>
      <c r="C16" s="757" t="s">
        <v>669</v>
      </c>
      <c r="D16" s="753"/>
      <c r="E16" s="61">
        <v>400</v>
      </c>
      <c r="F16" s="80">
        <v>1</v>
      </c>
      <c r="G16" s="41">
        <f>E16*F16</f>
        <v>400</v>
      </c>
    </row>
    <row r="17" spans="2:7" ht="42.75" customHeight="1" thickBot="1" x14ac:dyDescent="0.35">
      <c r="B17" s="71" t="s">
        <v>158</v>
      </c>
      <c r="C17" s="752"/>
      <c r="D17" s="753"/>
      <c r="E17" s="61"/>
      <c r="F17" s="80"/>
      <c r="G17" s="41">
        <f>E17*F17</f>
        <v>0</v>
      </c>
    </row>
    <row r="18" spans="2:7" ht="42.75" customHeight="1" thickBot="1" x14ac:dyDescent="0.35">
      <c r="B18" s="71" t="s">
        <v>159</v>
      </c>
      <c r="C18" s="752"/>
      <c r="D18" s="753"/>
      <c r="E18" s="61"/>
      <c r="F18" s="80"/>
      <c r="G18" s="41">
        <f>E18*F18</f>
        <v>0</v>
      </c>
    </row>
    <row r="19" spans="2:7" ht="42.75" customHeight="1" thickBot="1" x14ac:dyDescent="0.35">
      <c r="B19" s="71"/>
      <c r="C19" s="752"/>
      <c r="D19" s="753"/>
      <c r="E19" s="61"/>
      <c r="F19" s="61"/>
      <c r="G19" s="41">
        <f>E19*F19</f>
        <v>0</v>
      </c>
    </row>
    <row r="20" spans="2:7" ht="18" customHeight="1" thickBot="1" x14ac:dyDescent="0.3">
      <c r="B20" s="71">
        <v>2</v>
      </c>
      <c r="C20" s="755" t="s">
        <v>244</v>
      </c>
      <c r="D20" s="756"/>
      <c r="E20" s="61"/>
      <c r="F20" s="61"/>
      <c r="G20" s="41">
        <f>SUM(G22:G27)</f>
        <v>1000</v>
      </c>
    </row>
    <row r="21" spans="2:7" ht="31.5" customHeight="1" thickBot="1" x14ac:dyDescent="0.3">
      <c r="B21" s="71"/>
      <c r="C21" s="78"/>
      <c r="D21" s="75" t="s">
        <v>7</v>
      </c>
      <c r="E21" s="61"/>
      <c r="F21" s="61"/>
      <c r="G21" s="41"/>
    </row>
    <row r="22" spans="2:7" ht="30.75" customHeight="1" thickBot="1" x14ac:dyDescent="0.3">
      <c r="B22" s="71" t="s">
        <v>149</v>
      </c>
      <c r="C22" s="752"/>
      <c r="D22" s="753"/>
      <c r="E22" s="61"/>
      <c r="F22" s="80"/>
      <c r="G22" s="41">
        <f>E22*F22</f>
        <v>0</v>
      </c>
    </row>
    <row r="23" spans="2:7" ht="42.75" customHeight="1" thickBot="1" x14ac:dyDescent="0.3">
      <c r="B23" s="71" t="s">
        <v>150</v>
      </c>
      <c r="C23" s="752" t="s">
        <v>247</v>
      </c>
      <c r="D23" s="753"/>
      <c r="E23" s="61">
        <v>1000</v>
      </c>
      <c r="F23" s="80">
        <v>1</v>
      </c>
      <c r="G23" s="41">
        <f>E23*F23</f>
        <v>1000</v>
      </c>
    </row>
    <row r="24" spans="2:7" ht="18" customHeight="1" thickBot="1" x14ac:dyDescent="0.3">
      <c r="B24" s="71" t="s">
        <v>151</v>
      </c>
      <c r="C24" s="755"/>
      <c r="D24" s="756"/>
      <c r="E24" s="61"/>
      <c r="F24" s="61"/>
      <c r="G24" s="41">
        <f>SUM(G29:G32)</f>
        <v>0</v>
      </c>
    </row>
    <row r="25" spans="2:7" ht="30.75" customHeight="1" thickBot="1" x14ac:dyDescent="0.3">
      <c r="B25" s="71" t="s">
        <v>152</v>
      </c>
      <c r="C25" s="752"/>
      <c r="D25" s="753"/>
      <c r="E25" s="61"/>
      <c r="F25" s="80"/>
      <c r="G25" s="41">
        <f>E25*F25</f>
        <v>0</v>
      </c>
    </row>
    <row r="26" spans="2:7" ht="42.75" customHeight="1" thickBot="1" x14ac:dyDescent="0.3">
      <c r="B26" s="71" t="s">
        <v>153</v>
      </c>
      <c r="C26" s="752"/>
      <c r="D26" s="753"/>
      <c r="E26" s="61"/>
      <c r="F26" s="80"/>
      <c r="G26" s="41">
        <f>E26*F26</f>
        <v>0</v>
      </c>
    </row>
    <row r="27" spans="2:7" ht="18" customHeight="1" thickBot="1" x14ac:dyDescent="0.3">
      <c r="B27" s="71" t="s">
        <v>154</v>
      </c>
      <c r="C27" s="755"/>
      <c r="D27" s="756"/>
      <c r="E27" s="61"/>
      <c r="F27" s="61"/>
      <c r="G27" s="41">
        <f>SUM(G32:G35)</f>
        <v>0</v>
      </c>
    </row>
    <row r="28" spans="2:7" ht="16.5" thickBot="1" x14ac:dyDescent="0.3">
      <c r="B28" s="71"/>
      <c r="C28" s="709" t="s">
        <v>8</v>
      </c>
      <c r="D28" s="710"/>
      <c r="E28" s="61" t="s">
        <v>9</v>
      </c>
      <c r="F28" s="61" t="s">
        <v>9</v>
      </c>
      <c r="G28" s="41">
        <f>G14+G20</f>
        <v>1400</v>
      </c>
    </row>
  </sheetData>
  <sheetProtection password="F958" sheet="1"/>
  <mergeCells count="24">
    <mergeCell ref="C18:D18"/>
    <mergeCell ref="C19:D19"/>
    <mergeCell ref="C13:D13"/>
    <mergeCell ref="C14:D14"/>
    <mergeCell ref="C16:D16"/>
    <mergeCell ref="C17:D17"/>
    <mergeCell ref="B2:G2"/>
    <mergeCell ref="B4:C4"/>
    <mergeCell ref="B6:D6"/>
    <mergeCell ref="E6:G6"/>
    <mergeCell ref="B8:G8"/>
    <mergeCell ref="B11:B12"/>
    <mergeCell ref="C11:D12"/>
    <mergeCell ref="E11:E12"/>
    <mergeCell ref="F11:F12"/>
    <mergeCell ref="G11:G12"/>
    <mergeCell ref="C27:D27"/>
    <mergeCell ref="C28:D28"/>
    <mergeCell ref="C20:D20"/>
    <mergeCell ref="C22:D22"/>
    <mergeCell ref="C23:D23"/>
    <mergeCell ref="C24:D24"/>
    <mergeCell ref="C25:D25"/>
    <mergeCell ref="C26:D26"/>
  </mergeCells>
  <phoneticPr fontId="16" type="noConversion"/>
  <pageMargins left="0.70866141732283472" right="0.70866141732283472" top="0.74803149606299213" bottom="0.74803149606299213" header="0.31496062992125984" footer="0.31496062992125984"/>
  <pageSetup paperSize="9" scale="7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L26"/>
  <sheetViews>
    <sheetView showZeros="0" topLeftCell="A7" workbookViewId="0">
      <selection activeCell="G19" sqref="G19"/>
    </sheetView>
  </sheetViews>
  <sheetFormatPr defaultRowHeight="15" x14ac:dyDescent="0.25"/>
  <cols>
    <col min="3" max="3" width="12.5703125" customWidth="1"/>
    <col min="4" max="4" width="26.85546875" customWidth="1"/>
    <col min="5" max="5" width="16" customWidth="1"/>
    <col min="6" max="6" width="14.5703125" customWidth="1"/>
    <col min="7" max="7" width="21.85546875" customWidth="1"/>
  </cols>
  <sheetData>
    <row r="2" spans="2:12" x14ac:dyDescent="0.25">
      <c r="B2" s="758" t="s">
        <v>58</v>
      </c>
      <c r="C2" s="758"/>
      <c r="D2" s="758"/>
      <c r="E2" s="758"/>
      <c r="F2" s="758"/>
      <c r="G2" s="758"/>
    </row>
    <row r="4" spans="2:12" s="25" customFormat="1" ht="17.25" customHeight="1" thickBot="1" x14ac:dyDescent="0.3">
      <c r="B4" s="818" t="s">
        <v>0</v>
      </c>
      <c r="C4" s="818"/>
      <c r="D4" s="111">
        <v>853</v>
      </c>
      <c r="E4" s="112"/>
      <c r="F4" s="113"/>
      <c r="G4" s="113"/>
      <c r="H4" s="113"/>
      <c r="I4" s="113"/>
      <c r="J4" s="113"/>
      <c r="K4" s="113"/>
      <c r="L4" s="113"/>
    </row>
    <row r="6" spans="2:12" s="25" customFormat="1" ht="32.25" customHeight="1" thickBot="1" x14ac:dyDescent="0.3">
      <c r="B6" s="819" t="s">
        <v>1</v>
      </c>
      <c r="C6" s="819"/>
      <c r="D6" s="819"/>
      <c r="E6" s="820" t="s">
        <v>127</v>
      </c>
      <c r="F6" s="820"/>
      <c r="G6" s="820"/>
      <c r="H6" s="114"/>
      <c r="I6" s="114"/>
      <c r="J6" s="114"/>
      <c r="K6" s="114"/>
      <c r="L6" s="113"/>
    </row>
    <row r="8" spans="2:12" ht="15.75" x14ac:dyDescent="0.25">
      <c r="B8" s="821" t="s">
        <v>293</v>
      </c>
      <c r="C8" s="821"/>
      <c r="D8" s="821"/>
      <c r="E8" s="821"/>
      <c r="F8" s="821"/>
      <c r="G8" s="821"/>
    </row>
    <row r="10" spans="2:12" thickBot="1" x14ac:dyDescent="0.35">
      <c r="B10" s="3"/>
      <c r="C10" s="3"/>
      <c r="D10" s="3"/>
      <c r="E10" s="3"/>
      <c r="F10" s="3"/>
      <c r="G10" s="3"/>
    </row>
    <row r="11" spans="2:12" ht="46.5" customHeight="1" x14ac:dyDescent="0.25">
      <c r="B11" s="812" t="s">
        <v>17</v>
      </c>
      <c r="C11" s="814" t="s">
        <v>20</v>
      </c>
      <c r="D11" s="815"/>
      <c r="E11" s="812" t="s">
        <v>245</v>
      </c>
      <c r="F11" s="812" t="s">
        <v>50</v>
      </c>
      <c r="G11" s="812" t="s">
        <v>241</v>
      </c>
    </row>
    <row r="12" spans="2:12" ht="15.75" thickBot="1" x14ac:dyDescent="0.3">
      <c r="B12" s="813"/>
      <c r="C12" s="816"/>
      <c r="D12" s="817"/>
      <c r="E12" s="813"/>
      <c r="F12" s="813"/>
      <c r="G12" s="813"/>
    </row>
    <row r="13" spans="2:12" ht="16.149999999999999" thickBot="1" x14ac:dyDescent="0.35">
      <c r="B13" s="115">
        <v>1</v>
      </c>
      <c r="C13" s="810">
        <v>2</v>
      </c>
      <c r="D13" s="811"/>
      <c r="E13" s="116">
        <v>3</v>
      </c>
      <c r="F13" s="116">
        <v>4</v>
      </c>
      <c r="G13" s="116">
        <v>5</v>
      </c>
    </row>
    <row r="14" spans="2:12" ht="18" customHeight="1" thickBot="1" x14ac:dyDescent="0.3">
      <c r="B14" s="117">
        <v>1</v>
      </c>
      <c r="C14" s="809" t="s">
        <v>670</v>
      </c>
      <c r="D14" s="806"/>
      <c r="E14" s="118">
        <v>1000</v>
      </c>
      <c r="F14" s="118">
        <v>1</v>
      </c>
      <c r="G14" s="118">
        <v>1000</v>
      </c>
    </row>
    <row r="15" spans="2:12" ht="18.75" customHeight="1" thickBot="1" x14ac:dyDescent="0.35">
      <c r="B15" s="117"/>
      <c r="C15" s="757"/>
      <c r="D15" s="804"/>
      <c r="E15" s="118"/>
      <c r="F15" s="119"/>
      <c r="G15" s="118"/>
    </row>
    <row r="16" spans="2:12" ht="18.75" customHeight="1" thickBot="1" x14ac:dyDescent="0.35">
      <c r="B16" s="117"/>
      <c r="C16" s="803"/>
      <c r="D16" s="804"/>
      <c r="E16" s="118"/>
      <c r="F16" s="119"/>
      <c r="G16" s="118">
        <f>E16*F16/100</f>
        <v>0</v>
      </c>
    </row>
    <row r="17" spans="2:7" ht="18.75" customHeight="1" thickBot="1" x14ac:dyDescent="0.35">
      <c r="B17" s="117"/>
      <c r="C17" s="803"/>
      <c r="D17" s="804"/>
      <c r="E17" s="118"/>
      <c r="F17" s="119"/>
      <c r="G17" s="118">
        <f>E17*F17/100</f>
        <v>0</v>
      </c>
    </row>
    <row r="18" spans="2:7" ht="18.75" customHeight="1" thickBot="1" x14ac:dyDescent="0.35">
      <c r="B18" s="117"/>
      <c r="C18" s="803"/>
      <c r="D18" s="804"/>
      <c r="E18" s="118"/>
      <c r="F18" s="118"/>
      <c r="G18" s="118">
        <f>E18*F18/100</f>
        <v>0</v>
      </c>
    </row>
    <row r="19" spans="2:7" ht="18.75" customHeight="1" thickBot="1" x14ac:dyDescent="0.3">
      <c r="B19" s="154" t="s">
        <v>188</v>
      </c>
      <c r="C19" s="809" t="s">
        <v>304</v>
      </c>
      <c r="D19" s="806"/>
      <c r="E19" s="118">
        <v>1000</v>
      </c>
      <c r="F19" s="118">
        <v>1</v>
      </c>
      <c r="G19" s="118">
        <v>1000</v>
      </c>
    </row>
    <row r="20" spans="2:7" ht="18.75" customHeight="1" thickBot="1" x14ac:dyDescent="0.35">
      <c r="B20" s="117"/>
      <c r="C20" s="803"/>
      <c r="D20" s="804"/>
      <c r="E20" s="118"/>
      <c r="F20" s="119"/>
      <c r="G20" s="118">
        <f>E20*F20</f>
        <v>0</v>
      </c>
    </row>
    <row r="21" spans="2:7" ht="18.75" customHeight="1" thickBot="1" x14ac:dyDescent="0.3">
      <c r="B21" s="117"/>
      <c r="C21" s="803"/>
      <c r="D21" s="804"/>
      <c r="E21" s="118"/>
      <c r="F21" s="119"/>
      <c r="G21" s="118">
        <f>E21*F21</f>
        <v>0</v>
      </c>
    </row>
    <row r="22" spans="2:7" ht="18.75" customHeight="1" thickBot="1" x14ac:dyDescent="0.3">
      <c r="B22" s="117"/>
      <c r="C22" s="805"/>
      <c r="D22" s="806"/>
      <c r="E22" s="118"/>
      <c r="F22" s="118"/>
      <c r="G22" s="118">
        <f>SUM(G27:G30)</f>
        <v>0</v>
      </c>
    </row>
    <row r="23" spans="2:7" ht="18.75" customHeight="1" thickBot="1" x14ac:dyDescent="0.3">
      <c r="B23" s="117"/>
      <c r="C23" s="803"/>
      <c r="D23" s="804"/>
      <c r="E23" s="118"/>
      <c r="F23" s="119"/>
      <c r="G23" s="118">
        <f>E23*F23</f>
        <v>0</v>
      </c>
    </row>
    <row r="24" spans="2:7" ht="18.75" customHeight="1" thickBot="1" x14ac:dyDescent="0.3">
      <c r="B24" s="117"/>
      <c r="C24" s="803"/>
      <c r="D24" s="804"/>
      <c r="E24" s="118"/>
      <c r="F24" s="119"/>
      <c r="G24" s="118">
        <f>E24*F24</f>
        <v>0</v>
      </c>
    </row>
    <row r="25" spans="2:7" ht="18.75" customHeight="1" thickBot="1" x14ac:dyDescent="0.3">
      <c r="B25" s="117"/>
      <c r="C25" s="805"/>
      <c r="D25" s="806"/>
      <c r="E25" s="118"/>
      <c r="F25" s="118"/>
      <c r="G25" s="118">
        <f>SUM(G30:G33)</f>
        <v>0</v>
      </c>
    </row>
    <row r="26" spans="2:7" ht="16.5" thickBot="1" x14ac:dyDescent="0.3">
      <c r="B26" s="117"/>
      <c r="C26" s="807" t="s">
        <v>8</v>
      </c>
      <c r="D26" s="808"/>
      <c r="E26" s="118" t="s">
        <v>9</v>
      </c>
      <c r="F26" s="118" t="s">
        <v>9</v>
      </c>
      <c r="G26" s="120">
        <f>G14+G19</f>
        <v>2000</v>
      </c>
    </row>
  </sheetData>
  <sheetProtection password="F958" sheet="1" objects="1" scenarios="1"/>
  <mergeCells count="24">
    <mergeCell ref="B2:G2"/>
    <mergeCell ref="B4:C4"/>
    <mergeCell ref="B6:D6"/>
    <mergeCell ref="E6:G6"/>
    <mergeCell ref="B8:G8"/>
    <mergeCell ref="B11:B12"/>
    <mergeCell ref="C11:D12"/>
    <mergeCell ref="E11:E12"/>
    <mergeCell ref="F11:F12"/>
    <mergeCell ref="G11:G12"/>
    <mergeCell ref="C13:D13"/>
    <mergeCell ref="C14:D14"/>
    <mergeCell ref="C15:D15"/>
    <mergeCell ref="C16:D16"/>
    <mergeCell ref="C17:D17"/>
    <mergeCell ref="C18:D18"/>
    <mergeCell ref="C25:D25"/>
    <mergeCell ref="C26:D26"/>
    <mergeCell ref="C19:D19"/>
    <mergeCell ref="C20:D20"/>
    <mergeCell ref="C21:D21"/>
    <mergeCell ref="C22:D22"/>
    <mergeCell ref="C23:D23"/>
    <mergeCell ref="C24:D24"/>
  </mergeCells>
  <phoneticPr fontId="16" type="noConversion"/>
  <pageMargins left="0.70866141732283472" right="0.70866141732283472" top="0.74803149606299213" bottom="0.74803149606299213" header="0.31496062992125984" footer="0.31496062992125984"/>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L39"/>
  <sheetViews>
    <sheetView topLeftCell="A34" workbookViewId="0">
      <selection activeCell="G22" sqref="G22"/>
    </sheetView>
  </sheetViews>
  <sheetFormatPr defaultRowHeight="15" x14ac:dyDescent="0.25"/>
  <cols>
    <col min="3" max="3" width="14.5703125" customWidth="1"/>
    <col min="4" max="4" width="40.42578125" customWidth="1"/>
    <col min="5" max="5" width="22.140625" customWidth="1"/>
    <col min="6" max="6" width="14.140625" customWidth="1"/>
    <col min="7" max="7" width="19.42578125" customWidth="1"/>
  </cols>
  <sheetData>
    <row r="2" spans="2:12" ht="15.75" x14ac:dyDescent="0.25">
      <c r="B2" s="765" t="s">
        <v>73</v>
      </c>
      <c r="C2" s="765"/>
      <c r="D2" s="765"/>
      <c r="E2" s="765"/>
      <c r="F2" s="765"/>
      <c r="G2" s="765"/>
      <c r="H2" s="35"/>
    </row>
    <row r="4" spans="2:12" s="25" customFormat="1" ht="17.25" customHeight="1" thickBot="1" x14ac:dyDescent="0.3">
      <c r="B4" s="719" t="s">
        <v>0</v>
      </c>
      <c r="C4" s="719"/>
      <c r="D4" s="26">
        <v>244</v>
      </c>
      <c r="E4" s="23"/>
      <c r="F4" s="24"/>
      <c r="G4" s="24"/>
      <c r="H4" s="24"/>
      <c r="I4" s="24"/>
      <c r="J4" s="24"/>
      <c r="K4" s="24"/>
      <c r="L4" s="24"/>
    </row>
    <row r="6" spans="2:12" s="25" customFormat="1" ht="18" customHeight="1" thickBot="1" x14ac:dyDescent="0.3">
      <c r="B6" s="719" t="s">
        <v>1</v>
      </c>
      <c r="C6" s="719"/>
      <c r="D6" s="719"/>
      <c r="E6" s="754" t="s">
        <v>127</v>
      </c>
      <c r="F6" s="754"/>
      <c r="G6" s="754"/>
      <c r="H6" s="21"/>
      <c r="I6" s="21"/>
      <c r="J6" s="21"/>
      <c r="K6" s="21"/>
      <c r="L6" s="24"/>
    </row>
    <row r="8" spans="2:12" ht="15.75" x14ac:dyDescent="0.25">
      <c r="B8" s="718" t="s">
        <v>104</v>
      </c>
      <c r="C8" s="718"/>
      <c r="D8" s="718"/>
      <c r="E8" s="718"/>
      <c r="F8" s="718"/>
      <c r="G8" s="718"/>
    </row>
    <row r="10" spans="2:12" thickBot="1" x14ac:dyDescent="0.35">
      <c r="B10" s="3"/>
      <c r="C10" s="3"/>
      <c r="D10" s="3"/>
      <c r="E10" s="3"/>
      <c r="F10" s="3"/>
      <c r="G10" s="3"/>
    </row>
    <row r="11" spans="2:12" ht="32.25" thickBot="1" x14ac:dyDescent="0.3">
      <c r="B11" s="31" t="s">
        <v>17</v>
      </c>
      <c r="C11" s="742" t="s">
        <v>20</v>
      </c>
      <c r="D11" s="743"/>
      <c r="E11" s="37" t="s">
        <v>89</v>
      </c>
      <c r="F11" s="37" t="s">
        <v>90</v>
      </c>
      <c r="G11" s="37" t="s">
        <v>91</v>
      </c>
    </row>
    <row r="12" spans="2:12" ht="16.149999999999999" thickBot="1" x14ac:dyDescent="0.35">
      <c r="B12" s="8">
        <v>1</v>
      </c>
      <c r="C12" s="742">
        <v>2</v>
      </c>
      <c r="D12" s="743"/>
      <c r="E12" s="7">
        <v>3</v>
      </c>
      <c r="F12" s="7">
        <v>4</v>
      </c>
      <c r="G12" s="7">
        <v>5</v>
      </c>
    </row>
    <row r="13" spans="2:12" ht="33.75" customHeight="1" thickBot="1" x14ac:dyDescent="0.3">
      <c r="B13" s="89">
        <v>1</v>
      </c>
      <c r="C13" s="740" t="s">
        <v>92</v>
      </c>
      <c r="D13" s="741"/>
      <c r="E13" s="7" t="s">
        <v>9</v>
      </c>
      <c r="F13" s="7" t="s">
        <v>9</v>
      </c>
      <c r="G13" s="41">
        <f>SUM(G15:G19)</f>
        <v>0</v>
      </c>
    </row>
    <row r="14" spans="2:12" ht="15.75" x14ac:dyDescent="0.25">
      <c r="B14" s="91"/>
      <c r="C14" s="92"/>
      <c r="D14" s="74" t="s">
        <v>7</v>
      </c>
      <c r="E14" s="93"/>
      <c r="F14" s="93"/>
      <c r="G14" s="62"/>
    </row>
    <row r="15" spans="2:12" ht="71.25" customHeight="1" thickBot="1" x14ac:dyDescent="0.3">
      <c r="B15" s="94" t="s">
        <v>148</v>
      </c>
      <c r="C15" s="95"/>
      <c r="D15" s="96" t="s">
        <v>93</v>
      </c>
      <c r="E15" s="97" t="s">
        <v>285</v>
      </c>
      <c r="F15" s="98"/>
      <c r="G15" s="99"/>
    </row>
    <row r="16" spans="2:12" ht="63.75" thickBot="1" x14ac:dyDescent="0.3">
      <c r="B16" s="94" t="s">
        <v>158</v>
      </c>
      <c r="C16" s="95"/>
      <c r="D16" s="108" t="s">
        <v>94</v>
      </c>
      <c r="E16" s="97" t="s">
        <v>279</v>
      </c>
      <c r="F16" s="98">
        <v>6</v>
      </c>
      <c r="G16" s="99"/>
    </row>
    <row r="17" spans="2:7" ht="48" thickBot="1" x14ac:dyDescent="0.3">
      <c r="B17" s="94" t="s">
        <v>159</v>
      </c>
      <c r="C17" s="95"/>
      <c r="D17" s="96" t="s">
        <v>95</v>
      </c>
      <c r="E17" s="97" t="s">
        <v>280</v>
      </c>
      <c r="F17" s="98"/>
      <c r="G17" s="99"/>
    </row>
    <row r="18" spans="2:7" ht="79.5" thickBot="1" x14ac:dyDescent="0.3">
      <c r="B18" s="94" t="s">
        <v>160</v>
      </c>
      <c r="C18" s="95"/>
      <c r="D18" s="96" t="s">
        <v>96</v>
      </c>
      <c r="E18" s="97" t="s">
        <v>286</v>
      </c>
      <c r="F18" s="98"/>
      <c r="G18" s="99"/>
    </row>
    <row r="19" spans="2:7" ht="80.25" customHeight="1" thickBot="1" x14ac:dyDescent="0.35">
      <c r="B19" s="94" t="s">
        <v>161</v>
      </c>
      <c r="C19" s="100"/>
      <c r="D19" s="101"/>
      <c r="E19" s="85"/>
      <c r="F19" s="56"/>
      <c r="G19" s="61"/>
    </row>
    <row r="20" spans="2:7" ht="16.5" customHeight="1" thickBot="1" x14ac:dyDescent="0.3">
      <c r="B20" s="89">
        <v>2</v>
      </c>
      <c r="C20" s="740" t="s">
        <v>97</v>
      </c>
      <c r="D20" s="741"/>
      <c r="E20" s="7" t="s">
        <v>9</v>
      </c>
      <c r="F20" s="7" t="s">
        <v>9</v>
      </c>
      <c r="G20" s="41">
        <f>SUM(G22:G24)</f>
        <v>0</v>
      </c>
    </row>
    <row r="21" spans="2:7" ht="15.75" x14ac:dyDescent="0.25">
      <c r="B21" s="90"/>
      <c r="C21" s="87"/>
      <c r="D21" s="17" t="s">
        <v>7</v>
      </c>
      <c r="E21" s="64"/>
      <c r="F21" s="64"/>
      <c r="G21" s="60"/>
    </row>
    <row r="22" spans="2:7" ht="53.25" customHeight="1" thickBot="1" x14ac:dyDescent="0.3">
      <c r="B22" s="94" t="s">
        <v>149</v>
      </c>
      <c r="C22" s="100"/>
      <c r="D22" s="101" t="s">
        <v>98</v>
      </c>
      <c r="E22" s="96"/>
      <c r="F22" s="98"/>
      <c r="G22" s="99"/>
    </row>
    <row r="23" spans="2:7" ht="44.25" customHeight="1" thickBot="1" x14ac:dyDescent="0.3">
      <c r="B23" s="94" t="s">
        <v>150</v>
      </c>
      <c r="C23" s="100"/>
      <c r="D23" s="101" t="s">
        <v>99</v>
      </c>
      <c r="E23" s="96"/>
      <c r="F23" s="98"/>
      <c r="G23" s="99"/>
    </row>
    <row r="24" spans="2:7" ht="49.5" customHeight="1" thickBot="1" x14ac:dyDescent="0.35">
      <c r="B24" s="94" t="s">
        <v>151</v>
      </c>
      <c r="C24" s="100"/>
      <c r="D24" s="101"/>
      <c r="E24" s="96"/>
      <c r="F24" s="98"/>
      <c r="G24" s="99"/>
    </row>
    <row r="25" spans="2:7" ht="16.5" thickBot="1" x14ac:dyDescent="0.3">
      <c r="B25" s="89">
        <v>3</v>
      </c>
      <c r="C25" s="740" t="s">
        <v>100</v>
      </c>
      <c r="D25" s="741"/>
      <c r="E25" s="7" t="s">
        <v>9</v>
      </c>
      <c r="F25" s="7" t="s">
        <v>9</v>
      </c>
      <c r="G25" s="41">
        <f>SUM(G27:G32)</f>
        <v>0</v>
      </c>
    </row>
    <row r="26" spans="2:7" ht="15.75" x14ac:dyDescent="0.25">
      <c r="B26" s="90"/>
      <c r="C26" s="87"/>
      <c r="D26" s="17" t="s">
        <v>7</v>
      </c>
      <c r="E26" s="64"/>
      <c r="F26" s="64"/>
      <c r="G26" s="60"/>
    </row>
    <row r="27" spans="2:7" ht="79.5" thickBot="1" x14ac:dyDescent="0.3">
      <c r="B27" s="94" t="s">
        <v>190</v>
      </c>
      <c r="C27" s="100"/>
      <c r="D27" s="107" t="s">
        <v>101</v>
      </c>
      <c r="E27" s="96" t="s">
        <v>284</v>
      </c>
      <c r="F27" s="98">
        <v>2</v>
      </c>
      <c r="G27" s="99"/>
    </row>
    <row r="28" spans="2:7" ht="79.5" thickBot="1" x14ac:dyDescent="0.3">
      <c r="B28" s="94" t="s">
        <v>191</v>
      </c>
      <c r="C28" s="100"/>
      <c r="D28" s="101" t="s">
        <v>102</v>
      </c>
      <c r="E28" s="96" t="s">
        <v>284</v>
      </c>
      <c r="F28" s="98">
        <v>1</v>
      </c>
      <c r="G28" s="99"/>
    </row>
    <row r="29" spans="2:7" ht="74.25" customHeight="1" thickBot="1" x14ac:dyDescent="0.3">
      <c r="B29" s="94" t="s">
        <v>192</v>
      </c>
      <c r="C29" s="100"/>
      <c r="D29" s="107" t="s">
        <v>315</v>
      </c>
      <c r="E29" s="96"/>
      <c r="F29" s="98">
        <v>1</v>
      </c>
      <c r="G29" s="99"/>
    </row>
    <row r="30" spans="2:7" ht="76.5" customHeight="1" thickBot="1" x14ac:dyDescent="0.35">
      <c r="B30" s="94" t="s">
        <v>193</v>
      </c>
      <c r="C30" s="100"/>
      <c r="D30" s="101"/>
      <c r="E30" s="96"/>
      <c r="F30" s="98"/>
      <c r="G30" s="99"/>
    </row>
    <row r="31" spans="2:7" ht="74.25" customHeight="1" thickBot="1" x14ac:dyDescent="0.35">
      <c r="B31" s="94" t="s">
        <v>194</v>
      </c>
      <c r="C31" s="100"/>
      <c r="D31" s="101"/>
      <c r="E31" s="96"/>
      <c r="F31" s="98"/>
      <c r="G31" s="99"/>
    </row>
    <row r="32" spans="2:7" ht="74.25" customHeight="1" thickBot="1" x14ac:dyDescent="0.35">
      <c r="B32" s="94" t="s">
        <v>195</v>
      </c>
      <c r="C32" s="100"/>
      <c r="D32" s="101"/>
      <c r="E32" s="96"/>
      <c r="F32" s="98"/>
      <c r="G32" s="99"/>
    </row>
    <row r="33" spans="2:7" ht="33" customHeight="1" thickBot="1" x14ac:dyDescent="0.3">
      <c r="B33" s="89">
        <v>4</v>
      </c>
      <c r="C33" s="740" t="s">
        <v>103</v>
      </c>
      <c r="D33" s="741"/>
      <c r="E33" s="7" t="s">
        <v>9</v>
      </c>
      <c r="F33" s="7" t="s">
        <v>9</v>
      </c>
      <c r="G33" s="41">
        <f>SUM(G35:G38)</f>
        <v>0</v>
      </c>
    </row>
    <row r="34" spans="2:7" ht="16.5" thickBot="1" x14ac:dyDescent="0.3">
      <c r="B34" s="89"/>
      <c r="C34" s="88"/>
      <c r="D34" s="18" t="s">
        <v>7</v>
      </c>
      <c r="E34" s="65"/>
      <c r="F34" s="65"/>
      <c r="G34" s="41"/>
    </row>
    <row r="35" spans="2:7" ht="49.5" customHeight="1" thickBot="1" x14ac:dyDescent="0.35">
      <c r="B35" s="94" t="s">
        <v>197</v>
      </c>
      <c r="C35" s="100"/>
      <c r="D35" s="101"/>
      <c r="E35" s="85"/>
      <c r="F35" s="56"/>
      <c r="G35" s="61"/>
    </row>
    <row r="36" spans="2:7" ht="49.5" customHeight="1" thickBot="1" x14ac:dyDescent="0.35">
      <c r="B36" s="94" t="s">
        <v>198</v>
      </c>
      <c r="C36" s="100"/>
      <c r="D36" s="101"/>
      <c r="E36" s="85"/>
      <c r="F36" s="56"/>
      <c r="G36" s="61"/>
    </row>
    <row r="37" spans="2:7" ht="49.5" customHeight="1" thickBot="1" x14ac:dyDescent="0.35">
      <c r="B37" s="94" t="s">
        <v>199</v>
      </c>
      <c r="C37" s="100"/>
      <c r="D37" s="101"/>
      <c r="E37" s="85"/>
      <c r="F37" s="56"/>
      <c r="G37" s="61"/>
    </row>
    <row r="38" spans="2:7" ht="49.5" customHeight="1" thickBot="1" x14ac:dyDescent="0.35">
      <c r="B38" s="94" t="s">
        <v>200</v>
      </c>
      <c r="C38" s="100"/>
      <c r="D38" s="101"/>
      <c r="E38" s="85"/>
      <c r="F38" s="56"/>
      <c r="G38" s="61"/>
    </row>
    <row r="39" spans="2:7" ht="16.5" thickBot="1" x14ac:dyDescent="0.3">
      <c r="B39" s="89"/>
      <c r="C39" s="730" t="s">
        <v>8</v>
      </c>
      <c r="D39" s="731"/>
      <c r="E39" s="7" t="s">
        <v>9</v>
      </c>
      <c r="F39" s="7" t="s">
        <v>9</v>
      </c>
      <c r="G39" s="41">
        <f>G13+G20+G25+G33</f>
        <v>0</v>
      </c>
    </row>
  </sheetData>
  <sheetProtection password="F958" sheet="1"/>
  <mergeCells count="12">
    <mergeCell ref="B2:G2"/>
    <mergeCell ref="B4:C4"/>
    <mergeCell ref="B6:D6"/>
    <mergeCell ref="E6:G6"/>
    <mergeCell ref="B8:G8"/>
    <mergeCell ref="C33:D33"/>
    <mergeCell ref="C39:D39"/>
    <mergeCell ref="C11:D11"/>
    <mergeCell ref="C12:D12"/>
    <mergeCell ref="C13:D13"/>
    <mergeCell ref="C20:D20"/>
    <mergeCell ref="C25:D25"/>
  </mergeCells>
  <phoneticPr fontId="16" type="noConversion"/>
  <pageMargins left="0.70866141732283472" right="0.70866141732283472" top="0.74803149606299213" bottom="0.74803149606299213" header="0.31496062992125984" footer="0.31496062992125984"/>
  <pageSetup paperSize="9" scale="4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L54"/>
  <sheetViews>
    <sheetView showZeros="0" topLeftCell="A32" workbookViewId="0">
      <selection activeCell="F49" sqref="F49"/>
    </sheetView>
  </sheetViews>
  <sheetFormatPr defaultRowHeight="15" x14ac:dyDescent="0.25"/>
  <cols>
    <col min="3" max="3" width="14.28515625" customWidth="1"/>
    <col min="4" max="4" width="26.140625" customWidth="1"/>
    <col min="5" max="5" width="14.5703125" customWidth="1"/>
    <col min="6" max="6" width="13.5703125" customWidth="1"/>
    <col min="7" max="7" width="12.85546875" customWidth="1"/>
    <col min="8" max="8" width="18.140625" customWidth="1"/>
    <col min="9" max="9" width="13.140625" bestFit="1" customWidth="1"/>
  </cols>
  <sheetData>
    <row r="2" spans="2:12" ht="15.75" x14ac:dyDescent="0.25">
      <c r="B2" s="718" t="s">
        <v>73</v>
      </c>
      <c r="C2" s="718"/>
      <c r="D2" s="718"/>
      <c r="E2" s="718"/>
      <c r="F2" s="718"/>
      <c r="G2" s="718"/>
      <c r="H2" s="718"/>
    </row>
    <row r="4" spans="2:12" s="25" customFormat="1" ht="17.25" customHeight="1" thickBot="1" x14ac:dyDescent="0.3">
      <c r="B4" s="759" t="s">
        <v>0</v>
      </c>
      <c r="C4" s="759"/>
      <c r="D4" s="26">
        <v>244</v>
      </c>
      <c r="E4" s="23"/>
      <c r="F4" s="24"/>
      <c r="G4" s="24"/>
      <c r="H4" s="24"/>
      <c r="I4" s="24"/>
      <c r="J4" s="24"/>
      <c r="K4" s="24"/>
      <c r="L4" s="24"/>
    </row>
    <row r="6" spans="2:12" s="25" customFormat="1" ht="18" customHeight="1" thickBot="1" x14ac:dyDescent="0.3">
      <c r="B6" s="719" t="s">
        <v>1</v>
      </c>
      <c r="C6" s="719"/>
      <c r="D6" s="719"/>
      <c r="E6" s="754" t="s">
        <v>127</v>
      </c>
      <c r="F6" s="754"/>
      <c r="G6" s="754"/>
      <c r="H6" s="754"/>
      <c r="I6" s="21"/>
      <c r="J6" s="21"/>
      <c r="K6" s="21"/>
      <c r="L6" s="24"/>
    </row>
    <row r="8" spans="2:12" ht="15.75" x14ac:dyDescent="0.25">
      <c r="B8" s="718" t="s">
        <v>88</v>
      </c>
      <c r="C8" s="718"/>
      <c r="D8" s="718"/>
      <c r="E8" s="718"/>
      <c r="F8" s="718"/>
      <c r="G8" s="718"/>
      <c r="H8" s="718"/>
    </row>
    <row r="10" spans="2:12" thickBot="1" x14ac:dyDescent="0.35">
      <c r="B10" s="3"/>
      <c r="C10" s="3"/>
      <c r="D10" s="3"/>
      <c r="E10" s="3"/>
      <c r="F10" s="3"/>
      <c r="G10" s="3"/>
      <c r="H10" s="3"/>
    </row>
    <row r="11" spans="2:12" ht="62.25" customHeight="1" x14ac:dyDescent="0.25">
      <c r="B11" s="4" t="s">
        <v>3</v>
      </c>
      <c r="C11" s="720" t="s">
        <v>44</v>
      </c>
      <c r="D11" s="722"/>
      <c r="E11" s="706" t="s">
        <v>80</v>
      </c>
      <c r="F11" s="706" t="s">
        <v>81</v>
      </c>
      <c r="G11" s="716" t="s">
        <v>292</v>
      </c>
      <c r="H11" s="706" t="s">
        <v>82</v>
      </c>
    </row>
    <row r="12" spans="2:12" ht="16.5" thickBot="1" x14ac:dyDescent="0.3">
      <c r="B12" s="8" t="s">
        <v>4</v>
      </c>
      <c r="C12" s="726"/>
      <c r="D12" s="728"/>
      <c r="E12" s="708"/>
      <c r="F12" s="708"/>
      <c r="G12" s="708"/>
      <c r="H12" s="708"/>
    </row>
    <row r="13" spans="2:12" ht="16.149999999999999" thickBot="1" x14ac:dyDescent="0.35">
      <c r="B13" s="8">
        <v>1</v>
      </c>
      <c r="C13" s="742">
        <v>2</v>
      </c>
      <c r="D13" s="743"/>
      <c r="E13" s="7">
        <v>4</v>
      </c>
      <c r="F13" s="7">
        <v>5</v>
      </c>
      <c r="G13" s="7">
        <v>6</v>
      </c>
      <c r="H13" s="7">
        <v>7</v>
      </c>
    </row>
    <row r="14" spans="2:12" ht="15.75" customHeight="1" thickBot="1" x14ac:dyDescent="0.3">
      <c r="B14" s="71">
        <v>1</v>
      </c>
      <c r="C14" s="824" t="s">
        <v>83</v>
      </c>
      <c r="D14" s="825"/>
      <c r="E14" s="109"/>
      <c r="F14" s="109"/>
      <c r="G14" s="109"/>
      <c r="H14" s="41">
        <f>SUM(H16:H21)</f>
        <v>0</v>
      </c>
    </row>
    <row r="15" spans="2:12" ht="16.5" thickBot="1" x14ac:dyDescent="0.3">
      <c r="B15" s="71"/>
      <c r="C15" s="86"/>
      <c r="D15" s="255" t="s">
        <v>84</v>
      </c>
      <c r="E15" s="109"/>
      <c r="F15" s="109"/>
      <c r="G15" s="109"/>
      <c r="H15" s="41"/>
    </row>
    <row r="16" spans="2:12" ht="30.75" customHeight="1" thickBot="1" x14ac:dyDescent="0.3">
      <c r="B16" s="71" t="s">
        <v>148</v>
      </c>
      <c r="C16" s="822" t="s">
        <v>278</v>
      </c>
      <c r="D16" s="823"/>
      <c r="E16" s="109">
        <v>1200</v>
      </c>
      <c r="F16" s="109">
        <v>4.6399999999999997</v>
      </c>
      <c r="G16" s="109"/>
      <c r="H16" s="41">
        <f t="shared" ref="H16:H21" si="0">E16*F16*G16</f>
        <v>0</v>
      </c>
      <c r="I16" s="110"/>
    </row>
    <row r="17" spans="2:9" ht="29.25" customHeight="1" thickBot="1" x14ac:dyDescent="0.35">
      <c r="B17" s="71" t="s">
        <v>158</v>
      </c>
      <c r="C17" s="822"/>
      <c r="D17" s="823"/>
      <c r="E17" s="109"/>
      <c r="F17" s="109"/>
      <c r="G17" s="109"/>
      <c r="H17" s="41">
        <f t="shared" si="0"/>
        <v>0</v>
      </c>
    </row>
    <row r="18" spans="2:9" ht="29.25" customHeight="1" thickBot="1" x14ac:dyDescent="0.35">
      <c r="B18" s="71" t="s">
        <v>159</v>
      </c>
      <c r="C18" s="822"/>
      <c r="D18" s="823"/>
      <c r="E18" s="109"/>
      <c r="F18" s="109"/>
      <c r="G18" s="109"/>
      <c r="H18" s="41">
        <f t="shared" si="0"/>
        <v>0</v>
      </c>
    </row>
    <row r="19" spans="2:9" ht="29.25" customHeight="1" thickBot="1" x14ac:dyDescent="0.35">
      <c r="B19" s="71" t="s">
        <v>160</v>
      </c>
      <c r="C19" s="822"/>
      <c r="D19" s="823"/>
      <c r="E19" s="109"/>
      <c r="F19" s="109"/>
      <c r="G19" s="109"/>
      <c r="H19" s="41">
        <f t="shared" si="0"/>
        <v>0</v>
      </c>
    </row>
    <row r="20" spans="2:9" ht="29.25" customHeight="1" thickBot="1" x14ac:dyDescent="0.35">
      <c r="B20" s="71" t="s">
        <v>161</v>
      </c>
      <c r="C20" s="822"/>
      <c r="D20" s="823"/>
      <c r="E20" s="109"/>
      <c r="F20" s="109"/>
      <c r="G20" s="109"/>
      <c r="H20" s="41">
        <f t="shared" si="0"/>
        <v>0</v>
      </c>
    </row>
    <row r="21" spans="2:9" ht="29.25" customHeight="1" thickBot="1" x14ac:dyDescent="0.35">
      <c r="B21" s="71" t="s">
        <v>162</v>
      </c>
      <c r="C21" s="822"/>
      <c r="D21" s="823"/>
      <c r="E21" s="109"/>
      <c r="F21" s="109"/>
      <c r="G21" s="109"/>
      <c r="H21" s="41">
        <f t="shared" si="0"/>
        <v>0</v>
      </c>
    </row>
    <row r="22" spans="2:9" ht="16.5" customHeight="1" thickBot="1" x14ac:dyDescent="0.3">
      <c r="B22" s="71" t="s">
        <v>188</v>
      </c>
      <c r="C22" s="824" t="s">
        <v>85</v>
      </c>
      <c r="D22" s="825"/>
      <c r="E22" s="109"/>
      <c r="F22" s="109"/>
      <c r="G22" s="109"/>
      <c r="H22" s="41">
        <f>SUM(H24:H29)</f>
        <v>0</v>
      </c>
    </row>
    <row r="23" spans="2:9" ht="16.5" thickBot="1" x14ac:dyDescent="0.3">
      <c r="B23" s="71"/>
      <c r="C23" s="86"/>
      <c r="D23" s="255" t="s">
        <v>84</v>
      </c>
      <c r="E23" s="109"/>
      <c r="F23" s="109"/>
      <c r="G23" s="109"/>
      <c r="H23" s="41"/>
    </row>
    <row r="24" spans="2:9" ht="27.75" customHeight="1" thickBot="1" x14ac:dyDescent="0.3">
      <c r="B24" s="71" t="s">
        <v>149</v>
      </c>
      <c r="C24" s="822" t="s">
        <v>278</v>
      </c>
      <c r="D24" s="823"/>
      <c r="E24" s="109">
        <f>252-25.3527</f>
        <v>226.6473</v>
      </c>
      <c r="F24" s="109">
        <v>12367.89</v>
      </c>
      <c r="G24" s="109"/>
      <c r="H24" s="41">
        <f t="shared" ref="H24:H29" si="1">E24*F24*G24</f>
        <v>0</v>
      </c>
      <c r="I24" s="110"/>
    </row>
    <row r="25" spans="2:9" ht="27.75" customHeight="1" thickBot="1" x14ac:dyDescent="0.35">
      <c r="B25" s="71" t="s">
        <v>150</v>
      </c>
      <c r="C25" s="822"/>
      <c r="D25" s="823"/>
      <c r="E25" s="109"/>
      <c r="F25" s="109"/>
      <c r="G25" s="109"/>
      <c r="H25" s="41">
        <f t="shared" si="1"/>
        <v>0</v>
      </c>
    </row>
    <row r="26" spans="2:9" ht="27.75" customHeight="1" thickBot="1" x14ac:dyDescent="0.35">
      <c r="B26" s="71" t="s">
        <v>151</v>
      </c>
      <c r="C26" s="822"/>
      <c r="D26" s="823"/>
      <c r="E26" s="109"/>
      <c r="F26" s="109"/>
      <c r="G26" s="109"/>
      <c r="H26" s="41">
        <f t="shared" si="1"/>
        <v>0</v>
      </c>
    </row>
    <row r="27" spans="2:9" ht="27.75" customHeight="1" thickBot="1" x14ac:dyDescent="0.35">
      <c r="B27" s="71" t="s">
        <v>152</v>
      </c>
      <c r="C27" s="822"/>
      <c r="D27" s="823"/>
      <c r="E27" s="109"/>
      <c r="F27" s="109"/>
      <c r="G27" s="109"/>
      <c r="H27" s="41">
        <f t="shared" si="1"/>
        <v>0</v>
      </c>
    </row>
    <row r="28" spans="2:9" ht="27.75" customHeight="1" thickBot="1" x14ac:dyDescent="0.35">
      <c r="B28" s="71" t="s">
        <v>153</v>
      </c>
      <c r="C28" s="822"/>
      <c r="D28" s="823"/>
      <c r="E28" s="109"/>
      <c r="F28" s="109"/>
      <c r="G28" s="109"/>
      <c r="H28" s="41">
        <f t="shared" si="1"/>
        <v>0</v>
      </c>
    </row>
    <row r="29" spans="2:9" ht="27.75" customHeight="1" thickBot="1" x14ac:dyDescent="0.35">
      <c r="B29" s="71" t="s">
        <v>154</v>
      </c>
      <c r="C29" s="822"/>
      <c r="D29" s="823"/>
      <c r="E29" s="109"/>
      <c r="F29" s="109"/>
      <c r="G29" s="109"/>
      <c r="H29" s="41">
        <f t="shared" si="1"/>
        <v>0</v>
      </c>
    </row>
    <row r="30" spans="2:9" ht="16.5" customHeight="1" thickBot="1" x14ac:dyDescent="0.3">
      <c r="B30" s="71" t="s">
        <v>189</v>
      </c>
      <c r="C30" s="824" t="s">
        <v>86</v>
      </c>
      <c r="D30" s="825"/>
      <c r="E30" s="109"/>
      <c r="F30" s="109"/>
      <c r="G30" s="109"/>
      <c r="H30" s="41">
        <f>SUM(H32:H37)</f>
        <v>0</v>
      </c>
    </row>
    <row r="31" spans="2:9" ht="16.5" thickBot="1" x14ac:dyDescent="0.3">
      <c r="B31" s="71"/>
      <c r="C31" s="86"/>
      <c r="D31" s="255" t="s">
        <v>84</v>
      </c>
      <c r="E31" s="109"/>
      <c r="F31" s="109"/>
      <c r="G31" s="109"/>
      <c r="H31" s="41"/>
    </row>
    <row r="32" spans="2:9" ht="29.25" customHeight="1" thickBot="1" x14ac:dyDescent="0.3">
      <c r="B32" s="71" t="s">
        <v>190</v>
      </c>
      <c r="C32" s="822" t="s">
        <v>278</v>
      </c>
      <c r="D32" s="823"/>
      <c r="E32" s="109">
        <v>500</v>
      </c>
      <c r="F32" s="109">
        <v>1060.94</v>
      </c>
      <c r="G32" s="109"/>
      <c r="H32" s="41">
        <f t="shared" ref="H32:H37" si="2">E32*F32*G32</f>
        <v>0</v>
      </c>
    </row>
    <row r="33" spans="2:8" ht="29.25" customHeight="1" thickBot="1" x14ac:dyDescent="0.35">
      <c r="B33" s="71" t="s">
        <v>191</v>
      </c>
      <c r="C33" s="822"/>
      <c r="D33" s="823"/>
      <c r="E33" s="109"/>
      <c r="F33" s="109"/>
      <c r="G33" s="109"/>
      <c r="H33" s="41">
        <f t="shared" si="2"/>
        <v>0</v>
      </c>
    </row>
    <row r="34" spans="2:8" ht="29.25" customHeight="1" thickBot="1" x14ac:dyDescent="0.35">
      <c r="B34" s="71" t="s">
        <v>192</v>
      </c>
      <c r="C34" s="822"/>
      <c r="D34" s="823"/>
      <c r="E34" s="109"/>
      <c r="F34" s="109"/>
      <c r="G34" s="109"/>
      <c r="H34" s="41">
        <f t="shared" si="2"/>
        <v>0</v>
      </c>
    </row>
    <row r="35" spans="2:8" ht="29.25" customHeight="1" thickBot="1" x14ac:dyDescent="0.35">
      <c r="B35" s="71" t="s">
        <v>193</v>
      </c>
      <c r="C35" s="822"/>
      <c r="D35" s="823"/>
      <c r="E35" s="109"/>
      <c r="F35" s="109"/>
      <c r="G35" s="109"/>
      <c r="H35" s="41">
        <f t="shared" si="2"/>
        <v>0</v>
      </c>
    </row>
    <row r="36" spans="2:8" ht="29.25" customHeight="1" thickBot="1" x14ac:dyDescent="0.35">
      <c r="B36" s="71" t="s">
        <v>194</v>
      </c>
      <c r="C36" s="822"/>
      <c r="D36" s="823"/>
      <c r="E36" s="109"/>
      <c r="F36" s="109"/>
      <c r="G36" s="109"/>
      <c r="H36" s="41">
        <f t="shared" si="2"/>
        <v>0</v>
      </c>
    </row>
    <row r="37" spans="2:8" ht="29.25" customHeight="1" thickBot="1" x14ac:dyDescent="0.35">
      <c r="B37" s="71" t="s">
        <v>195</v>
      </c>
      <c r="C37" s="822"/>
      <c r="D37" s="823"/>
      <c r="E37" s="109"/>
      <c r="F37" s="109"/>
      <c r="G37" s="109"/>
      <c r="H37" s="41">
        <f t="shared" si="2"/>
        <v>0</v>
      </c>
    </row>
    <row r="38" spans="2:8" ht="16.5" customHeight="1" thickBot="1" x14ac:dyDescent="0.3">
      <c r="B38" s="71" t="s">
        <v>196</v>
      </c>
      <c r="C38" s="824" t="s">
        <v>204</v>
      </c>
      <c r="D38" s="825"/>
      <c r="E38" s="109"/>
      <c r="F38" s="109"/>
      <c r="G38" s="109"/>
      <c r="H38" s="41">
        <f>SUM(H40:H45)</f>
        <v>30000</v>
      </c>
    </row>
    <row r="39" spans="2:8" ht="16.5" thickBot="1" x14ac:dyDescent="0.3">
      <c r="B39" s="71"/>
      <c r="C39" s="86"/>
      <c r="D39" s="255" t="s">
        <v>84</v>
      </c>
      <c r="E39" s="109"/>
      <c r="F39" s="109"/>
      <c r="G39" s="109"/>
      <c r="H39" s="41"/>
    </row>
    <row r="40" spans="2:8" ht="29.25" customHeight="1" thickBot="1" x14ac:dyDescent="0.3">
      <c r="B40" s="71" t="s">
        <v>197</v>
      </c>
      <c r="C40" s="822" t="s">
        <v>278</v>
      </c>
      <c r="D40" s="823"/>
      <c r="E40" s="109">
        <v>1</v>
      </c>
      <c r="F40" s="109">
        <v>30000</v>
      </c>
      <c r="G40" s="109">
        <v>1</v>
      </c>
      <c r="H40" s="41">
        <f t="shared" ref="H40:H45" si="3">E40*F40*G40</f>
        <v>30000</v>
      </c>
    </row>
    <row r="41" spans="2:8" ht="29.25" customHeight="1" thickBot="1" x14ac:dyDescent="0.35">
      <c r="B41" s="71" t="s">
        <v>198</v>
      </c>
      <c r="C41" s="822"/>
      <c r="D41" s="823"/>
      <c r="E41" s="109"/>
      <c r="F41" s="109"/>
      <c r="G41" s="109"/>
      <c r="H41" s="41">
        <f t="shared" si="3"/>
        <v>0</v>
      </c>
    </row>
    <row r="42" spans="2:8" ht="29.25" customHeight="1" thickBot="1" x14ac:dyDescent="0.3">
      <c r="B42" s="71" t="s">
        <v>199</v>
      </c>
      <c r="C42" s="822"/>
      <c r="D42" s="823"/>
      <c r="E42" s="109"/>
      <c r="F42" s="109"/>
      <c r="G42" s="109"/>
      <c r="H42" s="41">
        <f t="shared" si="3"/>
        <v>0</v>
      </c>
    </row>
    <row r="43" spans="2:8" ht="29.25" customHeight="1" thickBot="1" x14ac:dyDescent="0.3">
      <c r="B43" s="71" t="s">
        <v>200</v>
      </c>
      <c r="C43" s="822"/>
      <c r="D43" s="823"/>
      <c r="E43" s="109"/>
      <c r="F43" s="109"/>
      <c r="G43" s="109"/>
      <c r="H43" s="41">
        <f t="shared" si="3"/>
        <v>0</v>
      </c>
    </row>
    <row r="44" spans="2:8" ht="29.25" customHeight="1" thickBot="1" x14ac:dyDescent="0.3">
      <c r="B44" s="71" t="s">
        <v>201</v>
      </c>
      <c r="C44" s="822"/>
      <c r="D44" s="823"/>
      <c r="E44" s="109"/>
      <c r="F44" s="109"/>
      <c r="G44" s="109"/>
      <c r="H44" s="41">
        <f t="shared" si="3"/>
        <v>0</v>
      </c>
    </row>
    <row r="45" spans="2:8" ht="29.25" customHeight="1" thickBot="1" x14ac:dyDescent="0.3">
      <c r="B45" s="71" t="s">
        <v>202</v>
      </c>
      <c r="C45" s="822"/>
      <c r="D45" s="823"/>
      <c r="E45" s="109"/>
      <c r="F45" s="109"/>
      <c r="G45" s="109"/>
      <c r="H45" s="41">
        <f t="shared" si="3"/>
        <v>0</v>
      </c>
    </row>
    <row r="46" spans="2:8" ht="16.5" customHeight="1" thickBot="1" x14ac:dyDescent="0.3">
      <c r="B46" s="71" t="s">
        <v>205</v>
      </c>
      <c r="C46" s="824" t="s">
        <v>87</v>
      </c>
      <c r="D46" s="825"/>
      <c r="E46" s="109"/>
      <c r="F46" s="109"/>
      <c r="G46" s="109"/>
      <c r="H46" s="41">
        <f>SUM(H48:H53)</f>
        <v>870000</v>
      </c>
    </row>
    <row r="47" spans="2:8" ht="16.5" thickBot="1" x14ac:dyDescent="0.3">
      <c r="B47" s="71"/>
      <c r="C47" s="86"/>
      <c r="D47" s="255" t="s">
        <v>84</v>
      </c>
      <c r="E47" s="109"/>
      <c r="F47" s="109"/>
      <c r="G47" s="109"/>
      <c r="H47" s="41"/>
    </row>
    <row r="48" spans="2:8" ht="32.25" customHeight="1" thickBot="1" x14ac:dyDescent="0.3">
      <c r="B48" s="71" t="s">
        <v>206</v>
      </c>
      <c r="C48" s="822" t="s">
        <v>283</v>
      </c>
      <c r="D48" s="823"/>
      <c r="E48" s="109">
        <v>1</v>
      </c>
      <c r="F48" s="109">
        <v>870000</v>
      </c>
      <c r="G48" s="109">
        <v>1</v>
      </c>
      <c r="H48" s="41">
        <f t="shared" ref="H48:H53" si="4">E48*F48*G48</f>
        <v>870000</v>
      </c>
    </row>
    <row r="49" spans="2:8" ht="32.25" customHeight="1" thickBot="1" x14ac:dyDescent="0.3">
      <c r="B49" s="71" t="s">
        <v>207</v>
      </c>
      <c r="C49" s="822"/>
      <c r="D49" s="823"/>
      <c r="E49" s="109">
        <v>1</v>
      </c>
      <c r="F49" s="109"/>
      <c r="G49" s="109">
        <v>1</v>
      </c>
      <c r="H49" s="41">
        <f t="shared" si="4"/>
        <v>0</v>
      </c>
    </row>
    <row r="50" spans="2:8" ht="32.25" customHeight="1" thickBot="1" x14ac:dyDescent="0.3">
      <c r="B50" s="71" t="s">
        <v>208</v>
      </c>
      <c r="C50" s="822" t="s">
        <v>94</v>
      </c>
      <c r="D50" s="823"/>
      <c r="E50" s="109">
        <v>1</v>
      </c>
      <c r="F50" s="109"/>
      <c r="G50" s="109">
        <v>1</v>
      </c>
      <c r="H50" s="41">
        <f t="shared" si="4"/>
        <v>0</v>
      </c>
    </row>
    <row r="51" spans="2:8" ht="32.25" customHeight="1" thickBot="1" x14ac:dyDescent="0.3">
      <c r="B51" s="71" t="s">
        <v>209</v>
      </c>
      <c r="C51" s="822"/>
      <c r="D51" s="823"/>
      <c r="E51" s="109">
        <v>1</v>
      </c>
      <c r="F51" s="109"/>
      <c r="G51" s="109">
        <v>1</v>
      </c>
      <c r="H51" s="41">
        <f t="shared" si="4"/>
        <v>0</v>
      </c>
    </row>
    <row r="52" spans="2:8" ht="32.25" customHeight="1" thickBot="1" x14ac:dyDescent="0.3">
      <c r="B52" s="71" t="s">
        <v>210</v>
      </c>
      <c r="C52" s="822"/>
      <c r="D52" s="823"/>
      <c r="E52" s="109"/>
      <c r="F52" s="109"/>
      <c r="G52" s="109"/>
      <c r="H52" s="41">
        <f t="shared" si="4"/>
        <v>0</v>
      </c>
    </row>
    <row r="53" spans="2:8" ht="32.25" customHeight="1" thickBot="1" x14ac:dyDescent="0.3">
      <c r="B53" s="71" t="s">
        <v>211</v>
      </c>
      <c r="C53" s="822"/>
      <c r="D53" s="823"/>
      <c r="E53" s="109"/>
      <c r="F53" s="109"/>
      <c r="G53" s="109"/>
      <c r="H53" s="41">
        <f t="shared" si="4"/>
        <v>0</v>
      </c>
    </row>
    <row r="54" spans="2:8" ht="16.5" thickBot="1" x14ac:dyDescent="0.3">
      <c r="B54" s="71"/>
      <c r="C54" s="709" t="s">
        <v>8</v>
      </c>
      <c r="D54" s="710"/>
      <c r="E54" s="61" t="s">
        <v>9</v>
      </c>
      <c r="F54" s="61" t="s">
        <v>9</v>
      </c>
      <c r="G54" s="61" t="s">
        <v>9</v>
      </c>
      <c r="H54" s="41">
        <f>H14+H22+H30+H38+H46</f>
        <v>900000</v>
      </c>
    </row>
  </sheetData>
  <mergeCells count="47">
    <mergeCell ref="C17:D17"/>
    <mergeCell ref="H11:H12"/>
    <mergeCell ref="C18:D18"/>
    <mergeCell ref="C19:D19"/>
    <mergeCell ref="B2:H2"/>
    <mergeCell ref="B4:C4"/>
    <mergeCell ref="B6:D6"/>
    <mergeCell ref="E6:H6"/>
    <mergeCell ref="B8:H8"/>
    <mergeCell ref="C11:D12"/>
    <mergeCell ref="G11:G12"/>
    <mergeCell ref="E11:E12"/>
    <mergeCell ref="F11:F12"/>
    <mergeCell ref="C13:D13"/>
    <mergeCell ref="C14:D14"/>
    <mergeCell ref="C16:D16"/>
    <mergeCell ref="C32:D32"/>
    <mergeCell ref="C33:D33"/>
    <mergeCell ref="C20:D20"/>
    <mergeCell ref="C21:D21"/>
    <mergeCell ref="C22:D22"/>
    <mergeCell ref="C24:D24"/>
    <mergeCell ref="C25:D25"/>
    <mergeCell ref="C26:D26"/>
    <mergeCell ref="C27:D27"/>
    <mergeCell ref="C29:D29"/>
    <mergeCell ref="C30:D30"/>
    <mergeCell ref="C28:D28"/>
    <mergeCell ref="C45:D45"/>
    <mergeCell ref="C46:D46"/>
    <mergeCell ref="C34:D34"/>
    <mergeCell ref="C35:D35"/>
    <mergeCell ref="C36:D36"/>
    <mergeCell ref="C37:D37"/>
    <mergeCell ref="C38:D38"/>
    <mergeCell ref="C40:D40"/>
    <mergeCell ref="C41:D41"/>
    <mergeCell ref="C42:D42"/>
    <mergeCell ref="C43:D43"/>
    <mergeCell ref="C44:D44"/>
    <mergeCell ref="C54:D54"/>
    <mergeCell ref="C48:D48"/>
    <mergeCell ref="C49:D49"/>
    <mergeCell ref="C50:D50"/>
    <mergeCell ref="C51:D51"/>
    <mergeCell ref="C53:D53"/>
    <mergeCell ref="C52:D52"/>
  </mergeCells>
  <phoneticPr fontId="16" type="noConversion"/>
  <pageMargins left="0.70866141732283472" right="0.70866141732283472" top="0.74803149606299213" bottom="0.74803149606299213" header="0.31496062992125984" footer="0.31496062992125984"/>
  <pageSetup paperSize="9" scale="5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L54"/>
  <sheetViews>
    <sheetView showZeros="0" topLeftCell="A14" workbookViewId="0">
      <selection activeCell="H24" sqref="H24"/>
    </sheetView>
  </sheetViews>
  <sheetFormatPr defaultRowHeight="15" x14ac:dyDescent="0.25"/>
  <cols>
    <col min="3" max="3" width="14.28515625" customWidth="1"/>
    <col min="4" max="4" width="26.140625" customWidth="1"/>
    <col min="5" max="5" width="14.5703125" customWidth="1"/>
    <col min="6" max="6" width="13.5703125" customWidth="1"/>
    <col min="7" max="7" width="12.85546875" customWidth="1"/>
    <col min="8" max="8" width="18.140625" customWidth="1"/>
    <col min="9" max="9" width="13.140625" bestFit="1" customWidth="1"/>
  </cols>
  <sheetData>
    <row r="2" spans="2:12" ht="15.75" x14ac:dyDescent="0.25">
      <c r="B2" s="718" t="s">
        <v>73</v>
      </c>
      <c r="C2" s="718"/>
      <c r="D2" s="718"/>
      <c r="E2" s="718"/>
      <c r="F2" s="718"/>
      <c r="G2" s="718"/>
      <c r="H2" s="718"/>
    </row>
    <row r="4" spans="2:12" s="25" customFormat="1" ht="17.25" customHeight="1" thickBot="1" x14ac:dyDescent="0.3">
      <c r="B4" s="759" t="s">
        <v>0</v>
      </c>
      <c r="C4" s="759"/>
      <c r="D4" s="26">
        <v>244</v>
      </c>
      <c r="E4" s="23"/>
      <c r="F4" s="24"/>
      <c r="G4" s="24"/>
      <c r="H4" s="24"/>
      <c r="I4" s="24"/>
      <c r="J4" s="24"/>
      <c r="K4" s="24"/>
      <c r="L4" s="24"/>
    </row>
    <row r="6" spans="2:12" s="25" customFormat="1" ht="18" customHeight="1" thickBot="1" x14ac:dyDescent="0.3">
      <c r="B6" s="719" t="s">
        <v>1</v>
      </c>
      <c r="C6" s="719"/>
      <c r="D6" s="719"/>
      <c r="E6" s="754" t="s">
        <v>127</v>
      </c>
      <c r="F6" s="754"/>
      <c r="G6" s="754"/>
      <c r="H6" s="754"/>
      <c r="I6" s="21"/>
      <c r="J6" s="21"/>
      <c r="K6" s="21"/>
      <c r="L6" s="24"/>
    </row>
    <row r="8" spans="2:12" ht="15.75" x14ac:dyDescent="0.25">
      <c r="B8" s="718" t="s">
        <v>88</v>
      </c>
      <c r="C8" s="718"/>
      <c r="D8" s="718"/>
      <c r="E8" s="718"/>
      <c r="F8" s="718"/>
      <c r="G8" s="718"/>
      <c r="H8" s="718"/>
    </row>
    <row r="10" spans="2:12" thickBot="1" x14ac:dyDescent="0.35">
      <c r="B10" s="254"/>
      <c r="C10" s="254"/>
      <c r="D10" s="254"/>
      <c r="E10" s="254"/>
      <c r="F10" s="254"/>
      <c r="G10" s="254"/>
      <c r="H10" s="254"/>
    </row>
    <row r="11" spans="2:12" ht="62.25" customHeight="1" x14ac:dyDescent="0.25">
      <c r="B11" s="4" t="s">
        <v>3</v>
      </c>
      <c r="C11" s="720" t="s">
        <v>44</v>
      </c>
      <c r="D11" s="722"/>
      <c r="E11" s="706" t="s">
        <v>80</v>
      </c>
      <c r="F11" s="706" t="s">
        <v>81</v>
      </c>
      <c r="G11" s="716" t="s">
        <v>292</v>
      </c>
      <c r="H11" s="706" t="s">
        <v>82</v>
      </c>
    </row>
    <row r="12" spans="2:12" ht="16.5" thickBot="1" x14ac:dyDescent="0.3">
      <c r="B12" s="8" t="s">
        <v>4</v>
      </c>
      <c r="C12" s="726"/>
      <c r="D12" s="728"/>
      <c r="E12" s="708"/>
      <c r="F12" s="708"/>
      <c r="G12" s="708"/>
      <c r="H12" s="708"/>
    </row>
    <row r="13" spans="2:12" ht="16.149999999999999" thickBot="1" x14ac:dyDescent="0.35">
      <c r="B13" s="8">
        <v>1</v>
      </c>
      <c r="C13" s="742">
        <v>2</v>
      </c>
      <c r="D13" s="743"/>
      <c r="E13" s="7">
        <v>4</v>
      </c>
      <c r="F13" s="7">
        <v>5</v>
      </c>
      <c r="G13" s="7">
        <v>6</v>
      </c>
      <c r="H13" s="7">
        <v>7</v>
      </c>
    </row>
    <row r="14" spans="2:12" ht="15.75" customHeight="1" thickBot="1" x14ac:dyDescent="0.3">
      <c r="B14" s="71">
        <v>1</v>
      </c>
      <c r="C14" s="824" t="s">
        <v>83</v>
      </c>
      <c r="D14" s="825"/>
      <c r="E14" s="109"/>
      <c r="F14" s="109"/>
      <c r="G14" s="109"/>
      <c r="H14" s="41">
        <f>SUM(H16:H21)</f>
        <v>600000</v>
      </c>
    </row>
    <row r="15" spans="2:12" ht="16.5" thickBot="1" x14ac:dyDescent="0.3">
      <c r="B15" s="71"/>
      <c r="C15" s="86"/>
      <c r="D15" s="255" t="s">
        <v>84</v>
      </c>
      <c r="E15" s="109"/>
      <c r="F15" s="109"/>
      <c r="G15" s="109"/>
      <c r="H15" s="41"/>
    </row>
    <row r="16" spans="2:12" ht="30.75" customHeight="1" thickBot="1" x14ac:dyDescent="0.3">
      <c r="B16" s="71" t="s">
        <v>148</v>
      </c>
      <c r="C16" s="822" t="s">
        <v>278</v>
      </c>
      <c r="D16" s="823"/>
      <c r="E16" s="109">
        <v>1</v>
      </c>
      <c r="F16" s="109">
        <v>600000</v>
      </c>
      <c r="G16" s="109">
        <v>1</v>
      </c>
      <c r="H16" s="41">
        <f t="shared" ref="H16:H21" si="0">E16*F16*G16</f>
        <v>600000</v>
      </c>
      <c r="I16" s="110"/>
    </row>
    <row r="17" spans="2:9" ht="29.25" customHeight="1" thickBot="1" x14ac:dyDescent="0.35">
      <c r="B17" s="71" t="s">
        <v>158</v>
      </c>
      <c r="C17" s="822"/>
      <c r="D17" s="823"/>
      <c r="E17" s="109"/>
      <c r="F17" s="109"/>
      <c r="G17" s="109"/>
      <c r="H17" s="41">
        <f t="shared" si="0"/>
        <v>0</v>
      </c>
    </row>
    <row r="18" spans="2:9" ht="29.25" customHeight="1" thickBot="1" x14ac:dyDescent="0.35">
      <c r="B18" s="71" t="s">
        <v>159</v>
      </c>
      <c r="C18" s="822"/>
      <c r="D18" s="823"/>
      <c r="E18" s="109"/>
      <c r="F18" s="109"/>
      <c r="G18" s="109"/>
      <c r="H18" s="41">
        <f t="shared" si="0"/>
        <v>0</v>
      </c>
    </row>
    <row r="19" spans="2:9" ht="29.25" customHeight="1" thickBot="1" x14ac:dyDescent="0.35">
      <c r="B19" s="71" t="s">
        <v>160</v>
      </c>
      <c r="C19" s="822"/>
      <c r="D19" s="823"/>
      <c r="E19" s="109"/>
      <c r="F19" s="109"/>
      <c r="G19" s="109"/>
      <c r="H19" s="41">
        <f t="shared" si="0"/>
        <v>0</v>
      </c>
    </row>
    <row r="20" spans="2:9" ht="29.25" customHeight="1" thickBot="1" x14ac:dyDescent="0.35">
      <c r="B20" s="71" t="s">
        <v>161</v>
      </c>
      <c r="C20" s="822"/>
      <c r="D20" s="823"/>
      <c r="E20" s="109"/>
      <c r="F20" s="109"/>
      <c r="G20" s="109"/>
      <c r="H20" s="41">
        <f t="shared" si="0"/>
        <v>0</v>
      </c>
    </row>
    <row r="21" spans="2:9" ht="29.25" customHeight="1" thickBot="1" x14ac:dyDescent="0.35">
      <c r="B21" s="71" t="s">
        <v>162</v>
      </c>
      <c r="C21" s="822"/>
      <c r="D21" s="823"/>
      <c r="E21" s="109"/>
      <c r="F21" s="109"/>
      <c r="G21" s="109"/>
      <c r="H21" s="41">
        <f t="shared" si="0"/>
        <v>0</v>
      </c>
    </row>
    <row r="22" spans="2:9" ht="16.5" customHeight="1" thickBot="1" x14ac:dyDescent="0.3">
      <c r="B22" s="71" t="s">
        <v>188</v>
      </c>
      <c r="C22" s="824" t="s">
        <v>85</v>
      </c>
      <c r="D22" s="825"/>
      <c r="E22" s="109"/>
      <c r="F22" s="109"/>
      <c r="G22" s="109"/>
      <c r="H22" s="41">
        <f>SUM(H24:H29)</f>
        <v>3639800</v>
      </c>
    </row>
    <row r="23" spans="2:9" ht="16.5" thickBot="1" x14ac:dyDescent="0.3">
      <c r="B23" s="71"/>
      <c r="C23" s="86"/>
      <c r="D23" s="255" t="s">
        <v>84</v>
      </c>
      <c r="E23" s="109"/>
      <c r="F23" s="109"/>
      <c r="G23" s="109"/>
      <c r="H23" s="41"/>
    </row>
    <row r="24" spans="2:9" ht="27.75" customHeight="1" thickBot="1" x14ac:dyDescent="0.3">
      <c r="B24" s="71" t="s">
        <v>149</v>
      </c>
      <c r="C24" s="822" t="s">
        <v>278</v>
      </c>
      <c r="D24" s="823"/>
      <c r="E24" s="109">
        <v>1</v>
      </c>
      <c r="F24" s="109">
        <v>3639800</v>
      </c>
      <c r="G24" s="109">
        <v>1</v>
      </c>
      <c r="H24" s="41">
        <f t="shared" ref="H24:H29" si="1">E24*F24*G24</f>
        <v>3639800</v>
      </c>
      <c r="I24" s="110"/>
    </row>
    <row r="25" spans="2:9" ht="27.75" customHeight="1" thickBot="1" x14ac:dyDescent="0.3">
      <c r="B25" s="71" t="s">
        <v>150</v>
      </c>
      <c r="C25" s="822"/>
      <c r="D25" s="823"/>
      <c r="E25" s="109"/>
      <c r="F25" s="109"/>
      <c r="G25" s="109"/>
      <c r="H25" s="41">
        <f t="shared" si="1"/>
        <v>0</v>
      </c>
    </row>
    <row r="26" spans="2:9" ht="27.75" customHeight="1" thickBot="1" x14ac:dyDescent="0.3">
      <c r="B26" s="71" t="s">
        <v>151</v>
      </c>
      <c r="C26" s="822"/>
      <c r="D26" s="823"/>
      <c r="E26" s="109"/>
      <c r="F26" s="109"/>
      <c r="G26" s="109"/>
      <c r="H26" s="41">
        <f t="shared" si="1"/>
        <v>0</v>
      </c>
    </row>
    <row r="27" spans="2:9" ht="27.75" customHeight="1" thickBot="1" x14ac:dyDescent="0.3">
      <c r="B27" s="71" t="s">
        <v>152</v>
      </c>
      <c r="C27" s="822"/>
      <c r="D27" s="823"/>
      <c r="E27" s="109"/>
      <c r="F27" s="109"/>
      <c r="G27" s="109"/>
      <c r="H27" s="41">
        <f t="shared" si="1"/>
        <v>0</v>
      </c>
    </row>
    <row r="28" spans="2:9" ht="27.75" customHeight="1" thickBot="1" x14ac:dyDescent="0.3">
      <c r="B28" s="71" t="s">
        <v>153</v>
      </c>
      <c r="C28" s="822"/>
      <c r="D28" s="823"/>
      <c r="E28" s="109"/>
      <c r="F28" s="109"/>
      <c r="G28" s="109"/>
      <c r="H28" s="41">
        <f t="shared" si="1"/>
        <v>0</v>
      </c>
    </row>
    <row r="29" spans="2:9" ht="27.75" customHeight="1" thickBot="1" x14ac:dyDescent="0.3">
      <c r="B29" s="71" t="s">
        <v>154</v>
      </c>
      <c r="C29" s="822"/>
      <c r="D29" s="823"/>
      <c r="E29" s="109"/>
      <c r="F29" s="109"/>
      <c r="G29" s="109"/>
      <c r="H29" s="41">
        <f t="shared" si="1"/>
        <v>0</v>
      </c>
    </row>
    <row r="30" spans="2:9" ht="16.5" customHeight="1" thickBot="1" x14ac:dyDescent="0.3">
      <c r="B30" s="71" t="s">
        <v>189</v>
      </c>
      <c r="C30" s="824" t="s">
        <v>86</v>
      </c>
      <c r="D30" s="825"/>
      <c r="E30" s="109"/>
      <c r="F30" s="109"/>
      <c r="G30" s="109"/>
      <c r="H30" s="41">
        <f>SUM(H32:H37)</f>
        <v>500000</v>
      </c>
    </row>
    <row r="31" spans="2:9" ht="16.5" thickBot="1" x14ac:dyDescent="0.3">
      <c r="B31" s="71"/>
      <c r="C31" s="86"/>
      <c r="D31" s="255" t="s">
        <v>84</v>
      </c>
      <c r="E31" s="109"/>
      <c r="F31" s="109"/>
      <c r="G31" s="109"/>
      <c r="H31" s="41"/>
    </row>
    <row r="32" spans="2:9" ht="29.25" customHeight="1" thickBot="1" x14ac:dyDescent="0.3">
      <c r="B32" s="71" t="s">
        <v>190</v>
      </c>
      <c r="C32" s="822" t="s">
        <v>278</v>
      </c>
      <c r="D32" s="823"/>
      <c r="E32" s="109">
        <v>1</v>
      </c>
      <c r="F32" s="109">
        <v>500000</v>
      </c>
      <c r="G32" s="109">
        <v>1</v>
      </c>
      <c r="H32" s="41">
        <f>E32*F32*G32</f>
        <v>500000</v>
      </c>
    </row>
    <row r="33" spans="2:8" ht="29.25" customHeight="1" thickBot="1" x14ac:dyDescent="0.3">
      <c r="B33" s="71" t="s">
        <v>191</v>
      </c>
      <c r="C33" s="822"/>
      <c r="D33" s="823"/>
      <c r="E33" s="109"/>
      <c r="F33" s="109"/>
      <c r="G33" s="109"/>
      <c r="H33" s="41"/>
    </row>
    <row r="34" spans="2:8" ht="29.25" customHeight="1" thickBot="1" x14ac:dyDescent="0.3">
      <c r="B34" s="71" t="s">
        <v>192</v>
      </c>
      <c r="C34" s="822"/>
      <c r="D34" s="823"/>
      <c r="E34" s="109"/>
      <c r="F34" s="109"/>
      <c r="G34" s="109"/>
      <c r="H34" s="41">
        <f>E34*F34*G34</f>
        <v>0</v>
      </c>
    </row>
    <row r="35" spans="2:8" ht="29.25" customHeight="1" thickBot="1" x14ac:dyDescent="0.3">
      <c r="B35" s="71" t="s">
        <v>193</v>
      </c>
      <c r="C35" s="822"/>
      <c r="D35" s="823"/>
      <c r="E35" s="109"/>
      <c r="F35" s="109"/>
      <c r="G35" s="109"/>
      <c r="H35" s="41">
        <f>E35*F35*G35</f>
        <v>0</v>
      </c>
    </row>
    <row r="36" spans="2:8" ht="29.25" customHeight="1" thickBot="1" x14ac:dyDescent="0.3">
      <c r="B36" s="71" t="s">
        <v>194</v>
      </c>
      <c r="C36" s="822"/>
      <c r="D36" s="823"/>
      <c r="E36" s="109"/>
      <c r="F36" s="109"/>
      <c r="G36" s="109"/>
      <c r="H36" s="41">
        <f>E36*F36*G36</f>
        <v>0</v>
      </c>
    </row>
    <row r="37" spans="2:8" ht="29.25" customHeight="1" thickBot="1" x14ac:dyDescent="0.3">
      <c r="B37" s="71" t="s">
        <v>195</v>
      </c>
      <c r="C37" s="822"/>
      <c r="D37" s="823"/>
      <c r="E37" s="109"/>
      <c r="F37" s="109"/>
      <c r="G37" s="109"/>
      <c r="H37" s="41">
        <f>E37*F37*G37</f>
        <v>0</v>
      </c>
    </row>
    <row r="38" spans="2:8" ht="16.5" customHeight="1" thickBot="1" x14ac:dyDescent="0.3">
      <c r="B38" s="71" t="s">
        <v>196</v>
      </c>
      <c r="C38" s="824" t="s">
        <v>204</v>
      </c>
      <c r="D38" s="825"/>
      <c r="E38" s="109"/>
      <c r="F38" s="109"/>
      <c r="G38" s="109"/>
      <c r="H38" s="41">
        <f>SUM(H40:H45)</f>
        <v>0</v>
      </c>
    </row>
    <row r="39" spans="2:8" ht="16.5" thickBot="1" x14ac:dyDescent="0.3">
      <c r="B39" s="71"/>
      <c r="C39" s="86"/>
      <c r="D39" s="255" t="s">
        <v>84</v>
      </c>
      <c r="E39" s="109"/>
      <c r="F39" s="109"/>
      <c r="G39" s="109"/>
      <c r="H39" s="41"/>
    </row>
    <row r="40" spans="2:8" ht="29.25" customHeight="1" thickBot="1" x14ac:dyDescent="0.3">
      <c r="B40" s="71" t="s">
        <v>197</v>
      </c>
      <c r="C40" s="822" t="s">
        <v>278</v>
      </c>
      <c r="D40" s="823"/>
      <c r="E40" s="109"/>
      <c r="F40" s="109">
        <v>302.72000000000003</v>
      </c>
      <c r="G40" s="109">
        <v>1.0749</v>
      </c>
      <c r="H40" s="41">
        <f t="shared" ref="H40:H45" si="2">E40*F40*G40</f>
        <v>0</v>
      </c>
    </row>
    <row r="41" spans="2:8" ht="29.25" customHeight="1" thickBot="1" x14ac:dyDescent="0.3">
      <c r="B41" s="71" t="s">
        <v>198</v>
      </c>
      <c r="C41" s="822"/>
      <c r="D41" s="823"/>
      <c r="E41" s="109"/>
      <c r="F41" s="109"/>
      <c r="G41" s="109"/>
      <c r="H41" s="41">
        <f t="shared" si="2"/>
        <v>0</v>
      </c>
    </row>
    <row r="42" spans="2:8" ht="29.25" customHeight="1" thickBot="1" x14ac:dyDescent="0.3">
      <c r="B42" s="71" t="s">
        <v>199</v>
      </c>
      <c r="C42" s="822"/>
      <c r="D42" s="823"/>
      <c r="E42" s="109"/>
      <c r="F42" s="109"/>
      <c r="G42" s="109"/>
      <c r="H42" s="41">
        <f t="shared" si="2"/>
        <v>0</v>
      </c>
    </row>
    <row r="43" spans="2:8" ht="29.25" customHeight="1" thickBot="1" x14ac:dyDescent="0.3">
      <c r="B43" s="71" t="s">
        <v>200</v>
      </c>
      <c r="C43" s="822"/>
      <c r="D43" s="823"/>
      <c r="E43" s="109"/>
      <c r="F43" s="109"/>
      <c r="G43" s="109"/>
      <c r="H43" s="41">
        <f t="shared" si="2"/>
        <v>0</v>
      </c>
    </row>
    <row r="44" spans="2:8" ht="29.25" customHeight="1" thickBot="1" x14ac:dyDescent="0.3">
      <c r="B44" s="71" t="s">
        <v>201</v>
      </c>
      <c r="C44" s="822"/>
      <c r="D44" s="823"/>
      <c r="E44" s="109"/>
      <c r="F44" s="109"/>
      <c r="G44" s="109"/>
      <c r="H44" s="41">
        <f t="shared" si="2"/>
        <v>0</v>
      </c>
    </row>
    <row r="45" spans="2:8" ht="29.25" customHeight="1" thickBot="1" x14ac:dyDescent="0.3">
      <c r="B45" s="71" t="s">
        <v>202</v>
      </c>
      <c r="C45" s="822"/>
      <c r="D45" s="823"/>
      <c r="E45" s="109"/>
      <c r="F45" s="109"/>
      <c r="G45" s="109"/>
      <c r="H45" s="41">
        <f t="shared" si="2"/>
        <v>0</v>
      </c>
    </row>
    <row r="46" spans="2:8" ht="16.5" customHeight="1" thickBot="1" x14ac:dyDescent="0.3">
      <c r="B46" s="71" t="s">
        <v>205</v>
      </c>
      <c r="C46" s="824" t="s">
        <v>87</v>
      </c>
      <c r="D46" s="825"/>
      <c r="E46" s="109"/>
      <c r="F46" s="109"/>
      <c r="G46" s="109"/>
      <c r="H46" s="41">
        <f>SUM(H48:H53)</f>
        <v>0</v>
      </c>
    </row>
    <row r="47" spans="2:8" ht="16.5" thickBot="1" x14ac:dyDescent="0.3">
      <c r="B47" s="71"/>
      <c r="C47" s="86"/>
      <c r="D47" s="255" t="s">
        <v>84</v>
      </c>
      <c r="E47" s="109"/>
      <c r="F47" s="109"/>
      <c r="G47" s="109"/>
      <c r="H47" s="41"/>
    </row>
    <row r="48" spans="2:8" ht="32.25" customHeight="1" thickBot="1" x14ac:dyDescent="0.3">
      <c r="B48" s="71" t="s">
        <v>206</v>
      </c>
      <c r="C48" s="822" t="s">
        <v>283</v>
      </c>
      <c r="D48" s="823"/>
      <c r="E48" s="109"/>
      <c r="F48" s="109">
        <v>1621.44</v>
      </c>
      <c r="G48" s="109">
        <v>1</v>
      </c>
      <c r="H48" s="41">
        <f t="shared" ref="H48:H53" si="3">E48*F48*G48</f>
        <v>0</v>
      </c>
    </row>
    <row r="49" spans="2:8" ht="32.25" customHeight="1" thickBot="1" x14ac:dyDescent="0.3">
      <c r="B49" s="71" t="s">
        <v>207</v>
      </c>
      <c r="C49" s="822"/>
      <c r="D49" s="823"/>
      <c r="E49" s="109"/>
      <c r="F49" s="109"/>
      <c r="G49" s="109"/>
      <c r="H49" s="41">
        <f t="shared" si="3"/>
        <v>0</v>
      </c>
    </row>
    <row r="50" spans="2:8" ht="32.25" customHeight="1" thickBot="1" x14ac:dyDescent="0.3">
      <c r="B50" s="71" t="s">
        <v>208</v>
      </c>
      <c r="C50" s="822" t="s">
        <v>94</v>
      </c>
      <c r="D50" s="823"/>
      <c r="E50" s="109"/>
      <c r="F50" s="109">
        <v>2505.0700000000002</v>
      </c>
      <c r="G50" s="109">
        <v>1</v>
      </c>
      <c r="H50" s="41">
        <f t="shared" si="3"/>
        <v>0</v>
      </c>
    </row>
    <row r="51" spans="2:8" ht="32.25" customHeight="1" thickBot="1" x14ac:dyDescent="0.3">
      <c r="B51" s="71" t="s">
        <v>209</v>
      </c>
      <c r="C51" s="822"/>
      <c r="D51" s="823"/>
      <c r="E51" s="109">
        <v>1</v>
      </c>
      <c r="F51" s="109"/>
      <c r="G51" s="109">
        <v>1</v>
      </c>
      <c r="H51" s="41">
        <f t="shared" si="3"/>
        <v>0</v>
      </c>
    </row>
    <row r="52" spans="2:8" ht="32.25" customHeight="1" thickBot="1" x14ac:dyDescent="0.3">
      <c r="B52" s="71" t="s">
        <v>210</v>
      </c>
      <c r="C52" s="822"/>
      <c r="D52" s="823"/>
      <c r="E52" s="109"/>
      <c r="F52" s="109"/>
      <c r="G52" s="109"/>
      <c r="H52" s="41">
        <f t="shared" si="3"/>
        <v>0</v>
      </c>
    </row>
    <row r="53" spans="2:8" ht="32.25" customHeight="1" thickBot="1" x14ac:dyDescent="0.3">
      <c r="B53" s="71" t="s">
        <v>211</v>
      </c>
      <c r="C53" s="822"/>
      <c r="D53" s="823"/>
      <c r="E53" s="109"/>
      <c r="F53" s="109"/>
      <c r="G53" s="109"/>
      <c r="H53" s="41">
        <f t="shared" si="3"/>
        <v>0</v>
      </c>
    </row>
    <row r="54" spans="2:8" ht="16.5" thickBot="1" x14ac:dyDescent="0.3">
      <c r="B54" s="71"/>
      <c r="C54" s="709" t="s">
        <v>8</v>
      </c>
      <c r="D54" s="710"/>
      <c r="E54" s="61" t="s">
        <v>9</v>
      </c>
      <c r="F54" s="61" t="s">
        <v>9</v>
      </c>
      <c r="G54" s="61" t="s">
        <v>9</v>
      </c>
      <c r="H54" s="41">
        <f>H14+H22+H30+H38+H46</f>
        <v>4739800</v>
      </c>
    </row>
  </sheetData>
  <mergeCells count="47">
    <mergeCell ref="B2:H2"/>
    <mergeCell ref="B4:C4"/>
    <mergeCell ref="B6:D6"/>
    <mergeCell ref="E6:H6"/>
    <mergeCell ref="B8:H8"/>
    <mergeCell ref="C11:D12"/>
    <mergeCell ref="E11:E12"/>
    <mergeCell ref="F11:F12"/>
    <mergeCell ref="G11:G12"/>
    <mergeCell ref="H11:H12"/>
    <mergeCell ref="C13:D13"/>
    <mergeCell ref="C14:D14"/>
    <mergeCell ref="C16:D16"/>
    <mergeCell ref="C17:D17"/>
    <mergeCell ref="C18:D18"/>
    <mergeCell ref="C19:D19"/>
    <mergeCell ref="C20:D20"/>
    <mergeCell ref="C21:D21"/>
    <mergeCell ref="C22:D22"/>
    <mergeCell ref="C24:D24"/>
    <mergeCell ref="C25:D25"/>
    <mergeCell ref="C26:D26"/>
    <mergeCell ref="C27:D27"/>
    <mergeCell ref="C28:D28"/>
    <mergeCell ref="C29:D29"/>
    <mergeCell ref="C30:D30"/>
    <mergeCell ref="C32:D32"/>
    <mergeCell ref="C33:D33"/>
    <mergeCell ref="C34:D34"/>
    <mergeCell ref="C35:D35"/>
    <mergeCell ref="C36:D36"/>
    <mergeCell ref="C37:D37"/>
    <mergeCell ref="C38:D38"/>
    <mergeCell ref="C40:D40"/>
    <mergeCell ref="C41:D41"/>
    <mergeCell ref="C42:D42"/>
    <mergeCell ref="C43:D43"/>
    <mergeCell ref="C44:D44"/>
    <mergeCell ref="C45:D45"/>
    <mergeCell ref="C46:D46"/>
    <mergeCell ref="C54:D54"/>
    <mergeCell ref="C48:D48"/>
    <mergeCell ref="C49:D49"/>
    <mergeCell ref="C50:D50"/>
    <mergeCell ref="C51:D51"/>
    <mergeCell ref="C52:D52"/>
    <mergeCell ref="C53:D53"/>
  </mergeCells>
  <pageMargins left="0.70866141732283472" right="0.70866141732283472" top="0.74803149606299213" bottom="0.74803149606299213"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CC195"/>
  <sheetViews>
    <sheetView tabSelected="1" view="pageBreakPreview" topLeftCell="A27" zoomScale="95" zoomScaleNormal="100" zoomScaleSheetLayoutView="95" workbookViewId="0">
      <selection activeCell="BY148" sqref="BY148:BY149"/>
    </sheetView>
  </sheetViews>
  <sheetFormatPr defaultColWidth="1.42578125" defaultRowHeight="12.75" x14ac:dyDescent="0.2"/>
  <cols>
    <col min="1" max="20" width="1.42578125" style="195"/>
    <col min="21" max="21" width="2.140625" style="195" customWidth="1"/>
    <col min="22" max="47" width="1.42578125" style="195"/>
    <col min="48" max="48" width="6.140625" style="195" customWidth="1"/>
    <col min="49" max="73" width="1.42578125" style="195"/>
    <col min="74" max="74" width="14" style="195" customWidth="1"/>
    <col min="75" max="75" width="13.42578125" style="195" customWidth="1"/>
    <col min="76" max="76" width="14.140625" style="195" customWidth="1"/>
    <col min="77" max="77" width="19.42578125" style="195" customWidth="1"/>
    <col min="78" max="78" width="9.140625" style="195" customWidth="1"/>
    <col min="79" max="79" width="10" style="195" customWidth="1"/>
    <col min="80" max="80" width="11.7109375" style="195" customWidth="1"/>
    <col min="81" max="81" width="14.85546875" style="195" customWidth="1"/>
    <col min="82" max="16384" width="1.42578125" style="195"/>
  </cols>
  <sheetData>
    <row r="1" spans="2:81" s="165" customFormat="1" ht="10.15" hidden="1" x14ac:dyDescent="0.2">
      <c r="CC1" s="164" t="s">
        <v>318</v>
      </c>
    </row>
    <row r="2" spans="2:81" s="164" customFormat="1" ht="10.15" hidden="1" x14ac:dyDescent="0.2">
      <c r="CC2" s="164" t="s">
        <v>319</v>
      </c>
    </row>
    <row r="3" spans="2:81" s="165" customFormat="1" ht="10.15" hidden="1" x14ac:dyDescent="0.2">
      <c r="CC3" s="164" t="s">
        <v>320</v>
      </c>
    </row>
    <row r="4" spans="2:81" s="165" customFormat="1" ht="10.15" hidden="1" x14ac:dyDescent="0.2">
      <c r="CC4" s="164" t="s">
        <v>321</v>
      </c>
    </row>
    <row r="5" spans="2:81" s="165" customFormat="1" ht="10.15" hidden="1" x14ac:dyDescent="0.2">
      <c r="CC5" s="164" t="s">
        <v>322</v>
      </c>
    </row>
    <row r="6" spans="2:81" ht="13.15" hidden="1" x14ac:dyDescent="0.25"/>
    <row r="7" spans="2:81" ht="13.15" hidden="1" x14ac:dyDescent="0.25"/>
    <row r="8" spans="2:81" ht="15" hidden="1" customHeight="1" x14ac:dyDescent="0.25">
      <c r="BX8" s="340" t="s">
        <v>323</v>
      </c>
      <c r="BY8" s="340"/>
      <c r="BZ8" s="340"/>
      <c r="CA8" s="340"/>
      <c r="CB8" s="340"/>
      <c r="CC8" s="340"/>
    </row>
    <row r="9" spans="2:81" s="196" customFormat="1" ht="13.15" hidden="1" x14ac:dyDescent="0.25">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326" t="s">
        <v>257</v>
      </c>
      <c r="BY9" s="326"/>
      <c r="BZ9" s="326"/>
      <c r="CA9" s="326"/>
      <c r="CB9" s="326"/>
      <c r="CC9" s="326"/>
    </row>
    <row r="10" spans="2:81" ht="15" hidden="1" customHeight="1" x14ac:dyDescent="0.2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341" t="s">
        <v>324</v>
      </c>
      <c r="BY10" s="341"/>
      <c r="BZ10" s="341"/>
      <c r="CA10" s="341"/>
      <c r="CB10" s="341"/>
      <c r="CC10" s="341"/>
    </row>
    <row r="11" spans="2:81" s="196" customFormat="1" ht="13.15" hidden="1" x14ac:dyDescent="0.25">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326"/>
      <c r="BY11" s="326"/>
      <c r="BZ11" s="326"/>
      <c r="CA11" s="326"/>
      <c r="CB11" s="326"/>
      <c r="CC11" s="326"/>
    </row>
    <row r="12" spans="2:81" ht="15" hidden="1" customHeight="1" x14ac:dyDescent="0.2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341" t="s">
        <v>325</v>
      </c>
      <c r="BY12" s="341"/>
      <c r="BZ12" s="341"/>
      <c r="CA12" s="341"/>
      <c r="CB12" s="341"/>
      <c r="CC12" s="341"/>
    </row>
    <row r="13" spans="2:81" s="196" customFormat="1" ht="13.15" hidden="1" x14ac:dyDescent="0.25">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7"/>
      <c r="BY13" s="326" t="s">
        <v>671</v>
      </c>
      <c r="BZ13" s="326"/>
      <c r="CA13" s="326"/>
      <c r="CB13" s="326"/>
      <c r="CC13" s="326"/>
    </row>
    <row r="14" spans="2:81" ht="15" hidden="1" customHeight="1" x14ac:dyDescent="0.2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8" t="s">
        <v>326</v>
      </c>
      <c r="BY14" s="342" t="s">
        <v>327</v>
      </c>
      <c r="BZ14" s="342"/>
      <c r="CA14" s="342"/>
      <c r="CB14" s="342"/>
      <c r="CC14" s="342"/>
    </row>
    <row r="15" spans="2:81" ht="13.15" hidden="1" x14ac:dyDescent="0.25">
      <c r="BX15" s="195" t="s">
        <v>328</v>
      </c>
      <c r="BY15" s="163" t="s">
        <v>329</v>
      </c>
      <c r="BZ15" s="199" t="s">
        <v>330</v>
      </c>
    </row>
    <row r="16" spans="2:81" s="200" customFormat="1" ht="15.75" hidden="1" customHeight="1" x14ac:dyDescent="0.3">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c r="BS16" s="195"/>
      <c r="BT16" s="195"/>
      <c r="BU16" s="195"/>
      <c r="BV16" s="195"/>
      <c r="BW16" s="195"/>
      <c r="BX16" s="195"/>
      <c r="BY16" s="195"/>
      <c r="BZ16" s="195"/>
      <c r="CA16" s="195"/>
      <c r="CB16" s="195"/>
      <c r="CC16" s="195"/>
    </row>
    <row r="17" spans="2:81" s="200" customFormat="1" ht="18.75" hidden="1" customHeight="1" x14ac:dyDescent="0.3">
      <c r="B17" s="201"/>
      <c r="C17" s="201"/>
      <c r="D17" s="201"/>
      <c r="E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F17" s="201"/>
      <c r="BG17" s="201"/>
      <c r="BH17" s="201"/>
      <c r="BI17" s="201"/>
      <c r="BJ17" s="201"/>
      <c r="BK17" s="201"/>
      <c r="BL17" s="201"/>
      <c r="BM17" s="201"/>
      <c r="BN17" s="201"/>
      <c r="BO17" s="201"/>
      <c r="BP17" s="201"/>
      <c r="BQ17" s="201"/>
      <c r="BR17" s="201"/>
      <c r="BS17" s="201"/>
      <c r="BT17" s="201"/>
      <c r="BU17" s="201"/>
      <c r="BV17" s="201"/>
      <c r="BW17" s="201"/>
      <c r="BX17" s="201"/>
      <c r="BY17" s="201"/>
      <c r="BZ17" s="201"/>
      <c r="CA17" s="201"/>
      <c r="CB17" s="201"/>
      <c r="CC17" s="201"/>
    </row>
    <row r="18" spans="2:81" ht="16.5" hidden="1" customHeight="1" x14ac:dyDescent="0.3">
      <c r="B18" s="343" t="s">
        <v>331</v>
      </c>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3"/>
      <c r="BV18" s="343"/>
      <c r="BW18" s="343"/>
      <c r="BX18" s="343"/>
      <c r="BY18" s="343"/>
      <c r="BZ18" s="349" t="s">
        <v>122</v>
      </c>
      <c r="CA18" s="349"/>
      <c r="CB18" s="349"/>
      <c r="CC18" s="350"/>
    </row>
    <row r="19" spans="2:81" ht="15" hidden="1" customHeight="1" thickBot="1" x14ac:dyDescent="0.3">
      <c r="BZ19" s="351"/>
      <c r="CA19" s="351"/>
      <c r="CB19" s="351"/>
      <c r="CC19" s="352"/>
    </row>
    <row r="20" spans="2:81" ht="15" hidden="1" customHeight="1" x14ac:dyDescent="0.25">
      <c r="AN20" s="199" t="s">
        <v>332</v>
      </c>
      <c r="AO20" s="318" t="s">
        <v>333</v>
      </c>
      <c r="AP20" s="318"/>
      <c r="AQ20" s="318"/>
      <c r="AR20" s="195" t="s">
        <v>334</v>
      </c>
      <c r="AT20" s="318" t="s">
        <v>329</v>
      </c>
      <c r="AU20" s="318"/>
      <c r="AV20" s="318"/>
      <c r="AW20" s="318"/>
      <c r="AX20" s="318"/>
      <c r="AY20" s="318"/>
      <c r="AZ20" s="318"/>
      <c r="BA20" s="318"/>
      <c r="BB20" s="318"/>
      <c r="BC20" s="318"/>
      <c r="BD20" s="318"/>
      <c r="BE20" s="353">
        <v>20</v>
      </c>
      <c r="BF20" s="353"/>
      <c r="BG20" s="354" t="s">
        <v>335</v>
      </c>
      <c r="BH20" s="354"/>
      <c r="BI20" s="354"/>
      <c r="BJ20" s="195" t="s">
        <v>336</v>
      </c>
      <c r="BY20" s="195" t="s">
        <v>123</v>
      </c>
      <c r="BZ20" s="355" t="s">
        <v>337</v>
      </c>
      <c r="CA20" s="355"/>
      <c r="CB20" s="355"/>
      <c r="CC20" s="356"/>
    </row>
    <row r="21" spans="2:81" ht="15" hidden="1" customHeight="1" x14ac:dyDescent="0.25">
      <c r="B21" s="195" t="s">
        <v>338</v>
      </c>
      <c r="BY21" s="195" t="s">
        <v>339</v>
      </c>
      <c r="BZ21" s="347"/>
      <c r="CA21" s="347"/>
      <c r="CB21" s="347"/>
      <c r="CC21" s="348"/>
    </row>
    <row r="22" spans="2:81" ht="15" hidden="1" customHeight="1" x14ac:dyDescent="0.25">
      <c r="B22" s="195" t="s">
        <v>340</v>
      </c>
      <c r="V22" s="326" t="s">
        <v>124</v>
      </c>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c r="BH22" s="326"/>
      <c r="BI22" s="326"/>
      <c r="BJ22" s="326"/>
      <c r="BK22" s="326"/>
      <c r="BL22" s="326"/>
      <c r="BM22" s="326"/>
      <c r="BN22" s="326"/>
      <c r="BO22" s="326"/>
      <c r="BP22" s="326"/>
      <c r="BQ22" s="326"/>
      <c r="BR22" s="326"/>
      <c r="BS22" s="326"/>
      <c r="BT22" s="326"/>
      <c r="BU22" s="326"/>
      <c r="BV22" s="326"/>
      <c r="BW22" s="326"/>
      <c r="BY22" s="195" t="s">
        <v>341</v>
      </c>
      <c r="BZ22" s="347" t="s">
        <v>342</v>
      </c>
      <c r="CA22" s="347"/>
      <c r="CB22" s="347"/>
      <c r="CC22" s="348"/>
    </row>
    <row r="23" spans="2:81" ht="15" hidden="1" customHeight="1" x14ac:dyDescent="0.25">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2"/>
      <c r="BW23" s="202"/>
      <c r="BY23" s="195" t="s">
        <v>339</v>
      </c>
      <c r="BZ23" s="347" t="s">
        <v>673</v>
      </c>
      <c r="CA23" s="347"/>
      <c r="CB23" s="347"/>
      <c r="CC23" s="348"/>
    </row>
    <row r="24" spans="2:81" ht="15" hidden="1" customHeight="1" x14ac:dyDescent="0.25">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c r="BV24" s="202"/>
      <c r="BW24" s="202"/>
      <c r="BY24" s="195" t="s">
        <v>343</v>
      </c>
      <c r="BZ24" s="347" t="s">
        <v>674</v>
      </c>
      <c r="CA24" s="347"/>
      <c r="CB24" s="347"/>
      <c r="CC24" s="348"/>
    </row>
    <row r="25" spans="2:81" ht="15" hidden="1" customHeight="1" x14ac:dyDescent="0.25">
      <c r="B25" s="195" t="s">
        <v>344</v>
      </c>
      <c r="J25" s="326" t="s">
        <v>672</v>
      </c>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Y25" s="195" t="s">
        <v>345</v>
      </c>
      <c r="BZ25" s="347" t="s">
        <v>346</v>
      </c>
      <c r="CA25" s="347"/>
      <c r="CB25" s="347"/>
      <c r="CC25" s="348"/>
    </row>
    <row r="26" spans="2:81" ht="13.9" hidden="1" thickBot="1" x14ac:dyDescent="0.3">
      <c r="B26" s="195" t="s">
        <v>347</v>
      </c>
      <c r="BY26" s="195" t="s">
        <v>348</v>
      </c>
      <c r="BZ26" s="357" t="s">
        <v>349</v>
      </c>
      <c r="CA26" s="357"/>
      <c r="CB26" s="357"/>
      <c r="CC26" s="358"/>
    </row>
    <row r="27" spans="2:81" x14ac:dyDescent="0.2">
      <c r="B27" s="359" t="s">
        <v>350</v>
      </c>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59"/>
      <c r="AM27" s="359"/>
      <c r="AN27" s="359"/>
      <c r="AO27" s="359"/>
      <c r="AP27" s="359"/>
      <c r="AQ27" s="359"/>
      <c r="AR27" s="359"/>
      <c r="AS27" s="359"/>
      <c r="AT27" s="359"/>
      <c r="AU27" s="359"/>
      <c r="AV27" s="359"/>
      <c r="AW27" s="359"/>
      <c r="AX27" s="359"/>
      <c r="AY27" s="359"/>
      <c r="AZ27" s="359"/>
      <c r="BA27" s="359"/>
      <c r="BB27" s="359"/>
      <c r="BC27" s="359"/>
      <c r="BD27" s="359"/>
      <c r="BE27" s="359"/>
      <c r="BF27" s="359"/>
      <c r="BG27" s="359"/>
      <c r="BH27" s="359"/>
      <c r="BI27" s="359"/>
      <c r="BJ27" s="359"/>
      <c r="BK27" s="359"/>
      <c r="BL27" s="359"/>
      <c r="BM27" s="359"/>
      <c r="BN27" s="359"/>
      <c r="BO27" s="359"/>
      <c r="BP27" s="359"/>
      <c r="BQ27" s="359"/>
      <c r="BR27" s="359"/>
      <c r="BS27" s="359"/>
      <c r="BT27" s="359"/>
      <c r="BU27" s="359"/>
      <c r="BV27" s="359"/>
      <c r="BW27" s="359"/>
      <c r="BX27" s="359"/>
      <c r="BY27" s="359"/>
      <c r="BZ27" s="359"/>
      <c r="CA27" s="359"/>
      <c r="CB27" s="359"/>
      <c r="CC27" s="359"/>
    </row>
    <row r="28" spans="2:81" ht="13.9" thickBot="1" x14ac:dyDescent="0.3"/>
    <row r="29" spans="2:81" s="206" customFormat="1" ht="12" customHeight="1" x14ac:dyDescent="0.2">
      <c r="B29" s="360" t="s">
        <v>44</v>
      </c>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c r="AT29" s="361"/>
      <c r="AU29" s="361"/>
      <c r="AV29" s="362"/>
      <c r="AW29" s="363" t="s">
        <v>351</v>
      </c>
      <c r="AX29" s="361"/>
      <c r="AY29" s="361"/>
      <c r="AZ29" s="362"/>
      <c r="BA29" s="203" t="s">
        <v>352</v>
      </c>
      <c r="BB29" s="204"/>
      <c r="BC29" s="204"/>
      <c r="BD29" s="204"/>
      <c r="BE29" s="204"/>
      <c r="BF29" s="205"/>
      <c r="BG29" s="363" t="s">
        <v>353</v>
      </c>
      <c r="BH29" s="361"/>
      <c r="BI29" s="361"/>
      <c r="BJ29" s="361"/>
      <c r="BK29" s="361"/>
      <c r="BL29" s="362"/>
      <c r="BM29" s="364" t="s">
        <v>732</v>
      </c>
      <c r="BN29" s="365"/>
      <c r="BO29" s="365"/>
      <c r="BP29" s="365"/>
      <c r="BQ29" s="365"/>
      <c r="BR29" s="365"/>
      <c r="BS29" s="365"/>
      <c r="BT29" s="365"/>
      <c r="BU29" s="366"/>
      <c r="BV29" s="373" t="s">
        <v>354</v>
      </c>
      <c r="BW29" s="373"/>
      <c r="BX29" s="373"/>
      <c r="BY29" s="373"/>
      <c r="BZ29" s="373"/>
      <c r="CA29" s="373"/>
      <c r="CB29" s="373"/>
      <c r="CC29" s="374"/>
    </row>
    <row r="30" spans="2:81" s="206" customFormat="1" ht="12" customHeight="1" x14ac:dyDescent="0.2">
      <c r="B30" s="375"/>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7"/>
      <c r="AW30" s="378" t="s">
        <v>355</v>
      </c>
      <c r="AX30" s="376"/>
      <c r="AY30" s="376"/>
      <c r="AZ30" s="377"/>
      <c r="BA30" s="207" t="s">
        <v>356</v>
      </c>
      <c r="BB30" s="208"/>
      <c r="BC30" s="208"/>
      <c r="BD30" s="208"/>
      <c r="BE30" s="208"/>
      <c r="BF30" s="209"/>
      <c r="BG30" s="378" t="s">
        <v>357</v>
      </c>
      <c r="BH30" s="376"/>
      <c r="BI30" s="376"/>
      <c r="BJ30" s="376"/>
      <c r="BK30" s="376"/>
      <c r="BL30" s="377"/>
      <c r="BM30" s="367"/>
      <c r="BN30" s="368"/>
      <c r="BO30" s="368"/>
      <c r="BP30" s="368"/>
      <c r="BQ30" s="368"/>
      <c r="BR30" s="368"/>
      <c r="BS30" s="368"/>
      <c r="BT30" s="368"/>
      <c r="BU30" s="369"/>
      <c r="BV30" s="383" t="s">
        <v>733</v>
      </c>
      <c r="BW30" s="383"/>
      <c r="BX30" s="383"/>
      <c r="BY30" s="383"/>
      <c r="BZ30" s="383"/>
      <c r="CA30" s="383"/>
      <c r="CB30" s="383"/>
      <c r="CC30" s="384"/>
    </row>
    <row r="31" spans="2:81" s="206" customFormat="1" ht="32.25" customHeight="1" x14ac:dyDescent="0.2">
      <c r="B31" s="375"/>
      <c r="C31" s="376"/>
      <c r="D31" s="376"/>
      <c r="E31" s="376"/>
      <c r="F31" s="376"/>
      <c r="G31" s="37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7"/>
      <c r="AW31" s="378"/>
      <c r="AX31" s="376"/>
      <c r="AY31" s="376"/>
      <c r="AZ31" s="377"/>
      <c r="BA31" s="207" t="s">
        <v>358</v>
      </c>
      <c r="BB31" s="208"/>
      <c r="BC31" s="208"/>
      <c r="BD31" s="208"/>
      <c r="BE31" s="208"/>
      <c r="BF31" s="209"/>
      <c r="BG31" s="378" t="s">
        <v>359</v>
      </c>
      <c r="BH31" s="376"/>
      <c r="BI31" s="376"/>
      <c r="BJ31" s="376"/>
      <c r="BK31" s="376"/>
      <c r="BL31" s="377"/>
      <c r="BM31" s="367"/>
      <c r="BN31" s="368"/>
      <c r="BO31" s="368"/>
      <c r="BP31" s="368"/>
      <c r="BQ31" s="368"/>
      <c r="BR31" s="368"/>
      <c r="BS31" s="368"/>
      <c r="BT31" s="368"/>
      <c r="BU31" s="369"/>
      <c r="BV31" s="379" t="s">
        <v>360</v>
      </c>
      <c r="BW31" s="379"/>
      <c r="BX31" s="379"/>
      <c r="BY31" s="379" t="s">
        <v>128</v>
      </c>
      <c r="BZ31" s="379" t="s">
        <v>129</v>
      </c>
      <c r="CA31" s="379"/>
      <c r="CB31" s="379"/>
      <c r="CC31" s="381"/>
    </row>
    <row r="32" spans="2:81" s="206" customFormat="1" ht="30" customHeight="1" x14ac:dyDescent="0.2">
      <c r="B32" s="375"/>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6"/>
      <c r="AU32" s="376"/>
      <c r="AV32" s="377"/>
      <c r="AW32" s="378"/>
      <c r="AX32" s="376"/>
      <c r="AY32" s="376"/>
      <c r="AZ32" s="377"/>
      <c r="BA32" s="207" t="s">
        <v>361</v>
      </c>
      <c r="BB32" s="208"/>
      <c r="BC32" s="208"/>
      <c r="BD32" s="208"/>
      <c r="BE32" s="208"/>
      <c r="BF32" s="209"/>
      <c r="BG32" s="378"/>
      <c r="BH32" s="376"/>
      <c r="BI32" s="376"/>
      <c r="BJ32" s="376"/>
      <c r="BK32" s="376"/>
      <c r="BL32" s="377"/>
      <c r="BM32" s="367"/>
      <c r="BN32" s="368"/>
      <c r="BO32" s="368"/>
      <c r="BP32" s="368"/>
      <c r="BQ32" s="368"/>
      <c r="BR32" s="368"/>
      <c r="BS32" s="368"/>
      <c r="BT32" s="368"/>
      <c r="BU32" s="369"/>
      <c r="BV32" s="379" t="s">
        <v>362</v>
      </c>
      <c r="BW32" s="382" t="s">
        <v>363</v>
      </c>
      <c r="BX32" s="382" t="s">
        <v>364</v>
      </c>
      <c r="BY32" s="380"/>
      <c r="BZ32" s="383" t="s">
        <v>125</v>
      </c>
      <c r="CA32" s="383" t="s">
        <v>253</v>
      </c>
      <c r="CB32" s="379" t="s">
        <v>256</v>
      </c>
      <c r="CC32" s="381" t="s">
        <v>365</v>
      </c>
    </row>
    <row r="33" spans="2:81" s="206" customFormat="1" ht="12" customHeight="1" x14ac:dyDescent="0.2">
      <c r="B33" s="375"/>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7"/>
      <c r="AW33" s="378"/>
      <c r="AX33" s="376"/>
      <c r="AY33" s="376"/>
      <c r="AZ33" s="377"/>
      <c r="BA33" s="207" t="s">
        <v>366</v>
      </c>
      <c r="BB33" s="208"/>
      <c r="BC33" s="208"/>
      <c r="BD33" s="208"/>
      <c r="BE33" s="208"/>
      <c r="BF33" s="209"/>
      <c r="BG33" s="378"/>
      <c r="BH33" s="376"/>
      <c r="BI33" s="376"/>
      <c r="BJ33" s="376"/>
      <c r="BK33" s="376"/>
      <c r="BL33" s="377"/>
      <c r="BM33" s="367"/>
      <c r="BN33" s="368"/>
      <c r="BO33" s="368"/>
      <c r="BP33" s="368"/>
      <c r="BQ33" s="368"/>
      <c r="BR33" s="368"/>
      <c r="BS33" s="368"/>
      <c r="BT33" s="368"/>
      <c r="BU33" s="369"/>
      <c r="BV33" s="379"/>
      <c r="BW33" s="382"/>
      <c r="BX33" s="382"/>
      <c r="BY33" s="380"/>
      <c r="BZ33" s="383"/>
      <c r="CA33" s="383"/>
      <c r="CB33" s="379"/>
      <c r="CC33" s="381"/>
    </row>
    <row r="34" spans="2:81" s="206" customFormat="1" ht="80.25" customHeight="1" x14ac:dyDescent="0.2">
      <c r="B34" s="375"/>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76"/>
      <c r="AT34" s="376"/>
      <c r="AU34" s="376"/>
      <c r="AV34" s="377"/>
      <c r="AW34" s="378"/>
      <c r="AX34" s="376"/>
      <c r="AY34" s="376"/>
      <c r="AZ34" s="377"/>
      <c r="BA34" s="210" t="s">
        <v>367</v>
      </c>
      <c r="BB34" s="211"/>
      <c r="BC34" s="211"/>
      <c r="BD34" s="211"/>
      <c r="BE34" s="211"/>
      <c r="BF34" s="212"/>
      <c r="BG34" s="378"/>
      <c r="BH34" s="376"/>
      <c r="BI34" s="376"/>
      <c r="BJ34" s="376"/>
      <c r="BK34" s="376"/>
      <c r="BL34" s="377"/>
      <c r="BM34" s="370"/>
      <c r="BN34" s="371"/>
      <c r="BO34" s="371"/>
      <c r="BP34" s="371"/>
      <c r="BQ34" s="371"/>
      <c r="BR34" s="371"/>
      <c r="BS34" s="371"/>
      <c r="BT34" s="371"/>
      <c r="BU34" s="372"/>
      <c r="BV34" s="379"/>
      <c r="BW34" s="382"/>
      <c r="BX34" s="382"/>
      <c r="BY34" s="380"/>
      <c r="BZ34" s="383"/>
      <c r="CA34" s="383"/>
      <c r="CB34" s="379"/>
      <c r="CC34" s="381"/>
    </row>
    <row r="35" spans="2:81" s="206" customFormat="1" ht="12" customHeight="1" thickBot="1" x14ac:dyDescent="0.3">
      <c r="B35" s="389">
        <v>1</v>
      </c>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390"/>
      <c r="AN35" s="390"/>
      <c r="AO35" s="390"/>
      <c r="AP35" s="390"/>
      <c r="AQ35" s="390"/>
      <c r="AR35" s="390"/>
      <c r="AS35" s="390"/>
      <c r="AT35" s="390"/>
      <c r="AU35" s="390"/>
      <c r="AV35" s="390"/>
      <c r="AW35" s="391">
        <v>2</v>
      </c>
      <c r="AX35" s="391"/>
      <c r="AY35" s="391"/>
      <c r="AZ35" s="391"/>
      <c r="BA35" s="391">
        <v>3</v>
      </c>
      <c r="BB35" s="391"/>
      <c r="BC35" s="391"/>
      <c r="BD35" s="391"/>
      <c r="BE35" s="391"/>
      <c r="BF35" s="391"/>
      <c r="BG35" s="391">
        <v>4</v>
      </c>
      <c r="BH35" s="391"/>
      <c r="BI35" s="391"/>
      <c r="BJ35" s="391"/>
      <c r="BK35" s="391"/>
      <c r="BL35" s="391"/>
      <c r="BM35" s="392">
        <v>5</v>
      </c>
      <c r="BN35" s="393"/>
      <c r="BO35" s="393"/>
      <c r="BP35" s="393"/>
      <c r="BQ35" s="393"/>
      <c r="BR35" s="393"/>
      <c r="BS35" s="393"/>
      <c r="BT35" s="393"/>
      <c r="BU35" s="394"/>
      <c r="BV35" s="213">
        <v>6</v>
      </c>
      <c r="BW35" s="214">
        <v>7</v>
      </c>
      <c r="BX35" s="213">
        <v>8</v>
      </c>
      <c r="BY35" s="214">
        <v>9</v>
      </c>
      <c r="BZ35" s="214">
        <v>10</v>
      </c>
      <c r="CA35" s="213">
        <v>11</v>
      </c>
      <c r="CB35" s="214">
        <v>12</v>
      </c>
      <c r="CC35" s="215">
        <v>13</v>
      </c>
    </row>
    <row r="36" spans="2:81" ht="13.5" customHeight="1" x14ac:dyDescent="0.2">
      <c r="B36" s="395" t="s">
        <v>368</v>
      </c>
      <c r="C36" s="396"/>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396"/>
      <c r="AV36" s="396"/>
      <c r="AW36" s="397" t="s">
        <v>369</v>
      </c>
      <c r="AX36" s="385"/>
      <c r="AY36" s="385"/>
      <c r="AZ36" s="385"/>
      <c r="BA36" s="385" t="s">
        <v>130</v>
      </c>
      <c r="BB36" s="385"/>
      <c r="BC36" s="385"/>
      <c r="BD36" s="385"/>
      <c r="BE36" s="385"/>
      <c r="BF36" s="385"/>
      <c r="BG36" s="385" t="s">
        <v>130</v>
      </c>
      <c r="BH36" s="385"/>
      <c r="BI36" s="385"/>
      <c r="BJ36" s="385"/>
      <c r="BK36" s="385"/>
      <c r="BL36" s="385"/>
      <c r="BM36" s="386">
        <f>BV36+BY36+BZ36</f>
        <v>0</v>
      </c>
      <c r="BN36" s="387"/>
      <c r="BO36" s="387"/>
      <c r="BP36" s="387"/>
      <c r="BQ36" s="387"/>
      <c r="BR36" s="387"/>
      <c r="BS36" s="387"/>
      <c r="BT36" s="387"/>
      <c r="BU36" s="388"/>
      <c r="BV36" s="216">
        <f>BW36+BX36</f>
        <v>0</v>
      </c>
      <c r="BW36" s="217"/>
      <c r="BX36" s="216"/>
      <c r="BY36" s="217">
        <v>0</v>
      </c>
      <c r="BZ36" s="217">
        <f>SUM(CA36:CC36)</f>
        <v>0</v>
      </c>
      <c r="CA36" s="216"/>
      <c r="CB36" s="217"/>
      <c r="CC36" s="218"/>
    </row>
    <row r="37" spans="2:81" ht="13.5" customHeight="1" x14ac:dyDescent="0.2">
      <c r="B37" s="398" t="s">
        <v>370</v>
      </c>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400"/>
      <c r="AW37" s="401" t="s">
        <v>371</v>
      </c>
      <c r="AX37" s="347"/>
      <c r="AY37" s="347"/>
      <c r="AZ37" s="347"/>
      <c r="BA37" s="347" t="s">
        <v>130</v>
      </c>
      <c r="BB37" s="347"/>
      <c r="BC37" s="347"/>
      <c r="BD37" s="347"/>
      <c r="BE37" s="347"/>
      <c r="BF37" s="347"/>
      <c r="BG37" s="347" t="s">
        <v>130</v>
      </c>
      <c r="BH37" s="347"/>
      <c r="BI37" s="347"/>
      <c r="BJ37" s="347"/>
      <c r="BK37" s="347"/>
      <c r="BL37" s="347"/>
      <c r="BM37" s="402">
        <f>BM38+BM36-BM71</f>
        <v>-2.879999577999115E-3</v>
      </c>
      <c r="BN37" s="403"/>
      <c r="BO37" s="403"/>
      <c r="BP37" s="403"/>
      <c r="BQ37" s="403"/>
      <c r="BR37" s="403"/>
      <c r="BS37" s="403"/>
      <c r="BT37" s="403"/>
      <c r="BU37" s="404"/>
      <c r="BV37" s="161">
        <f>BW37+BX37</f>
        <v>-2.879999577999115E-3</v>
      </c>
      <c r="BW37" s="152">
        <f>BW36+BW38-BW71</f>
        <v>-2.879999577999115E-3</v>
      </c>
      <c r="BX37" s="152">
        <f>BX36+BX38-BX71</f>
        <v>0</v>
      </c>
      <c r="BY37" s="152">
        <f>BY36+BY38-BY71</f>
        <v>0</v>
      </c>
      <c r="BZ37" s="217">
        <f>SUM(CA37:CC37)</f>
        <v>0</v>
      </c>
      <c r="CA37" s="152">
        <f>CA36+CA38-CA71</f>
        <v>0</v>
      </c>
      <c r="CB37" s="152">
        <f>CB36+CB38-CB71</f>
        <v>0</v>
      </c>
      <c r="CC37" s="219">
        <f>CC36+CC38-CC71</f>
        <v>0</v>
      </c>
    </row>
    <row r="38" spans="2:81" ht="13.5" customHeight="1" x14ac:dyDescent="0.2">
      <c r="B38" s="405" t="s">
        <v>372</v>
      </c>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406"/>
      <c r="AO38" s="406"/>
      <c r="AP38" s="406"/>
      <c r="AQ38" s="406"/>
      <c r="AR38" s="406"/>
      <c r="AS38" s="406"/>
      <c r="AT38" s="406"/>
      <c r="AU38" s="406"/>
      <c r="AV38" s="406"/>
      <c r="AW38" s="407" t="s">
        <v>373</v>
      </c>
      <c r="AX38" s="408"/>
      <c r="AY38" s="408"/>
      <c r="AZ38" s="408"/>
      <c r="BA38" s="408"/>
      <c r="BB38" s="408"/>
      <c r="BC38" s="408"/>
      <c r="BD38" s="408"/>
      <c r="BE38" s="408"/>
      <c r="BF38" s="408"/>
      <c r="BG38" s="347" t="s">
        <v>552</v>
      </c>
      <c r="BH38" s="347"/>
      <c r="BI38" s="347"/>
      <c r="BJ38" s="347"/>
      <c r="BK38" s="347"/>
      <c r="BL38" s="347"/>
      <c r="BM38" s="402">
        <f>BM42+BM54+BM57</f>
        <v>47285700</v>
      </c>
      <c r="BN38" s="403"/>
      <c r="BO38" s="403"/>
      <c r="BP38" s="403"/>
      <c r="BQ38" s="403"/>
      <c r="BR38" s="403"/>
      <c r="BS38" s="403"/>
      <c r="BT38" s="403"/>
      <c r="BU38" s="404"/>
      <c r="BV38" s="161">
        <f>BV42+BV54+BV57</f>
        <v>47285700</v>
      </c>
      <c r="BW38" s="161">
        <f>BW42+BW54+BW57</f>
        <v>41633900</v>
      </c>
      <c r="BX38" s="161">
        <f>BX42++BX54+BX57</f>
        <v>5651800</v>
      </c>
      <c r="BY38" s="161">
        <f>BY54+BY57</f>
        <v>0</v>
      </c>
      <c r="BZ38" s="217">
        <f>SUM(CA38:CC38)</f>
        <v>0</v>
      </c>
      <c r="CA38" s="161">
        <f>SUM(CA42+CA54+CA57)</f>
        <v>0</v>
      </c>
      <c r="CB38" s="161">
        <f>SUM(CB42+CB54+CB57)</f>
        <v>0</v>
      </c>
      <c r="CC38" s="219">
        <f>SUM(CC42+CC54+CC57)</f>
        <v>0</v>
      </c>
    </row>
    <row r="39" spans="2:81" ht="12.75" hidden="1" customHeight="1" x14ac:dyDescent="0.25">
      <c r="B39" s="414" t="s">
        <v>7</v>
      </c>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415"/>
      <c r="AJ39" s="415"/>
      <c r="AK39" s="415"/>
      <c r="AL39" s="415"/>
      <c r="AM39" s="415"/>
      <c r="AN39" s="415"/>
      <c r="AO39" s="415"/>
      <c r="AP39" s="415"/>
      <c r="AQ39" s="415"/>
      <c r="AR39" s="415"/>
      <c r="AS39" s="415"/>
      <c r="AT39" s="415"/>
      <c r="AU39" s="415"/>
      <c r="AV39" s="416"/>
      <c r="AW39" s="413" t="s">
        <v>374</v>
      </c>
      <c r="AX39" s="315"/>
      <c r="AY39" s="315"/>
      <c r="AZ39" s="316"/>
      <c r="BA39" s="314" t="s">
        <v>375</v>
      </c>
      <c r="BB39" s="315"/>
      <c r="BC39" s="315"/>
      <c r="BD39" s="315"/>
      <c r="BE39" s="315"/>
      <c r="BF39" s="316"/>
      <c r="BG39" s="314"/>
      <c r="BH39" s="315"/>
      <c r="BI39" s="315"/>
      <c r="BJ39" s="315"/>
      <c r="BK39" s="315"/>
      <c r="BL39" s="316"/>
      <c r="BM39" s="220"/>
      <c r="BN39" s="220"/>
      <c r="BO39" s="220"/>
      <c r="BP39" s="220"/>
      <c r="BQ39" s="220"/>
      <c r="BR39" s="220"/>
      <c r="BS39" s="220"/>
      <c r="BT39" s="220"/>
      <c r="BU39" s="220"/>
      <c r="BV39" s="220"/>
      <c r="BW39" s="332"/>
      <c r="BX39" s="332"/>
      <c r="BY39" s="161"/>
      <c r="BZ39" s="161"/>
      <c r="CA39" s="161"/>
      <c r="CB39" s="161"/>
      <c r="CC39" s="219"/>
    </row>
    <row r="40" spans="2:81" ht="12.75" hidden="1" customHeight="1" x14ac:dyDescent="0.25">
      <c r="B40" s="409" t="s">
        <v>376</v>
      </c>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1"/>
      <c r="AW40" s="417"/>
      <c r="AX40" s="318"/>
      <c r="AY40" s="318"/>
      <c r="AZ40" s="319"/>
      <c r="BA40" s="317"/>
      <c r="BB40" s="318"/>
      <c r="BC40" s="318"/>
      <c r="BD40" s="318"/>
      <c r="BE40" s="318"/>
      <c r="BF40" s="319"/>
      <c r="BG40" s="317"/>
      <c r="BH40" s="318"/>
      <c r="BI40" s="318"/>
      <c r="BJ40" s="318"/>
      <c r="BK40" s="318"/>
      <c r="BL40" s="319"/>
      <c r="BM40" s="221"/>
      <c r="BN40" s="221"/>
      <c r="BO40" s="221"/>
      <c r="BP40" s="221"/>
      <c r="BQ40" s="221"/>
      <c r="BR40" s="221"/>
      <c r="BS40" s="221"/>
      <c r="BT40" s="221"/>
      <c r="BU40" s="221"/>
      <c r="BV40" s="221"/>
      <c r="BW40" s="333"/>
      <c r="BX40" s="333"/>
      <c r="BY40" s="161"/>
      <c r="BZ40" s="161"/>
      <c r="CA40" s="161"/>
      <c r="CB40" s="161"/>
      <c r="CC40" s="219"/>
    </row>
    <row r="41" spans="2:81" ht="12.75" hidden="1" customHeight="1" x14ac:dyDescent="0.25">
      <c r="B41" s="330" t="s">
        <v>7</v>
      </c>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412"/>
      <c r="AW41" s="413" t="s">
        <v>377</v>
      </c>
      <c r="AX41" s="315"/>
      <c r="AY41" s="315"/>
      <c r="AZ41" s="316"/>
      <c r="BA41" s="314"/>
      <c r="BB41" s="315"/>
      <c r="BC41" s="315"/>
      <c r="BD41" s="315"/>
      <c r="BE41" s="315"/>
      <c r="BF41" s="316"/>
      <c r="BG41" s="314"/>
      <c r="BH41" s="315"/>
      <c r="BI41" s="315"/>
      <c r="BJ41" s="315"/>
      <c r="BK41" s="315"/>
      <c r="BL41" s="316"/>
      <c r="BM41" s="220"/>
      <c r="BN41" s="220"/>
      <c r="BO41" s="220"/>
      <c r="BP41" s="220"/>
      <c r="BQ41" s="220"/>
      <c r="BR41" s="220"/>
      <c r="BS41" s="220"/>
      <c r="BT41" s="220"/>
      <c r="BU41" s="220"/>
      <c r="BV41" s="220"/>
      <c r="BW41" s="160"/>
      <c r="BX41" s="161"/>
      <c r="BY41" s="161"/>
      <c r="BZ41" s="161"/>
      <c r="CA41" s="161"/>
      <c r="CB41" s="161"/>
      <c r="CC41" s="219"/>
    </row>
    <row r="42" spans="2:81" x14ac:dyDescent="0.2">
      <c r="B42" s="306" t="s">
        <v>378</v>
      </c>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413" t="s">
        <v>379</v>
      </c>
      <c r="AX42" s="315"/>
      <c r="AY42" s="315"/>
      <c r="AZ42" s="316"/>
      <c r="BA42" s="314" t="s">
        <v>308</v>
      </c>
      <c r="BB42" s="315"/>
      <c r="BC42" s="315"/>
      <c r="BD42" s="315"/>
      <c r="BE42" s="315"/>
      <c r="BF42" s="316"/>
      <c r="BG42" s="314"/>
      <c r="BH42" s="315"/>
      <c r="BI42" s="315"/>
      <c r="BJ42" s="315"/>
      <c r="BK42" s="315"/>
      <c r="BL42" s="316"/>
      <c r="BM42" s="402">
        <f>BV42</f>
        <v>47285700</v>
      </c>
      <c r="BN42" s="403"/>
      <c r="BO42" s="403"/>
      <c r="BP42" s="403"/>
      <c r="BQ42" s="403"/>
      <c r="BR42" s="403"/>
      <c r="BS42" s="403"/>
      <c r="BT42" s="403"/>
      <c r="BU42" s="404"/>
      <c r="BV42" s="161">
        <f>BW42+BX42</f>
        <v>47285700</v>
      </c>
      <c r="BW42" s="160">
        <f>BW43</f>
        <v>41633900</v>
      </c>
      <c r="BX42" s="161">
        <f>BX43</f>
        <v>5651800</v>
      </c>
      <c r="BY42" s="161"/>
      <c r="BZ42" s="217">
        <f>SUM(CA42:CC42)</f>
        <v>0</v>
      </c>
      <c r="CA42" s="161"/>
      <c r="CB42" s="161"/>
      <c r="CC42" s="219"/>
    </row>
    <row r="43" spans="2:81" x14ac:dyDescent="0.2">
      <c r="B43" s="306" t="s">
        <v>7</v>
      </c>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413" t="s">
        <v>380</v>
      </c>
      <c r="AX43" s="315"/>
      <c r="AY43" s="315"/>
      <c r="AZ43" s="316"/>
      <c r="BA43" s="314" t="s">
        <v>308</v>
      </c>
      <c r="BB43" s="315"/>
      <c r="BC43" s="315"/>
      <c r="BD43" s="315"/>
      <c r="BE43" s="315"/>
      <c r="BF43" s="316"/>
      <c r="BG43" s="314" t="s">
        <v>381</v>
      </c>
      <c r="BH43" s="315"/>
      <c r="BI43" s="315"/>
      <c r="BJ43" s="315"/>
      <c r="BK43" s="315"/>
      <c r="BL43" s="316"/>
      <c r="BM43" s="332"/>
      <c r="BN43" s="422"/>
      <c r="BO43" s="422"/>
      <c r="BP43" s="422"/>
      <c r="BQ43" s="422"/>
      <c r="BR43" s="422"/>
      <c r="BS43" s="422"/>
      <c r="BT43" s="422"/>
      <c r="BU43" s="423"/>
      <c r="BV43" s="332"/>
      <c r="BW43" s="332">
        <v>41633900</v>
      </c>
      <c r="BX43" s="332">
        <v>5651800</v>
      </c>
      <c r="BY43" s="332"/>
      <c r="BZ43" s="332"/>
      <c r="CA43" s="332"/>
      <c r="CB43" s="332"/>
      <c r="CC43" s="432"/>
    </row>
    <row r="44" spans="2:81" x14ac:dyDescent="0.2">
      <c r="B44" s="429" t="s">
        <v>382</v>
      </c>
      <c r="C44" s="430"/>
      <c r="D44" s="430"/>
      <c r="E44" s="430"/>
      <c r="F44" s="430"/>
      <c r="G44" s="430"/>
      <c r="H44" s="430"/>
      <c r="I44" s="430"/>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c r="AG44" s="430"/>
      <c r="AH44" s="430"/>
      <c r="AI44" s="430"/>
      <c r="AJ44" s="430"/>
      <c r="AK44" s="430"/>
      <c r="AL44" s="430"/>
      <c r="AM44" s="430"/>
      <c r="AN44" s="430"/>
      <c r="AO44" s="430"/>
      <c r="AP44" s="430"/>
      <c r="AQ44" s="430"/>
      <c r="AR44" s="430"/>
      <c r="AS44" s="430"/>
      <c r="AT44" s="430"/>
      <c r="AU44" s="430"/>
      <c r="AV44" s="431"/>
      <c r="AW44" s="418"/>
      <c r="AX44" s="419"/>
      <c r="AY44" s="419"/>
      <c r="AZ44" s="420"/>
      <c r="BA44" s="421"/>
      <c r="BB44" s="419"/>
      <c r="BC44" s="419"/>
      <c r="BD44" s="419"/>
      <c r="BE44" s="419"/>
      <c r="BF44" s="420"/>
      <c r="BG44" s="421"/>
      <c r="BH44" s="419"/>
      <c r="BI44" s="419"/>
      <c r="BJ44" s="419"/>
      <c r="BK44" s="419"/>
      <c r="BL44" s="420"/>
      <c r="BM44" s="424"/>
      <c r="BN44" s="425"/>
      <c r="BO44" s="425"/>
      <c r="BP44" s="425"/>
      <c r="BQ44" s="425"/>
      <c r="BR44" s="425"/>
      <c r="BS44" s="425"/>
      <c r="BT44" s="425"/>
      <c r="BU44" s="426"/>
      <c r="BV44" s="424"/>
      <c r="BW44" s="424"/>
      <c r="BX44" s="424"/>
      <c r="BY44" s="424"/>
      <c r="BZ44" s="424"/>
      <c r="CA44" s="424"/>
      <c r="CB44" s="424"/>
      <c r="CC44" s="433"/>
    </row>
    <row r="45" spans="2:81" x14ac:dyDescent="0.2">
      <c r="B45" s="429" t="s">
        <v>383</v>
      </c>
      <c r="C45" s="430"/>
      <c r="D45" s="430"/>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430"/>
      <c r="AJ45" s="430"/>
      <c r="AK45" s="430"/>
      <c r="AL45" s="430"/>
      <c r="AM45" s="430"/>
      <c r="AN45" s="430"/>
      <c r="AO45" s="430"/>
      <c r="AP45" s="430"/>
      <c r="AQ45" s="430"/>
      <c r="AR45" s="430"/>
      <c r="AS45" s="430"/>
      <c r="AT45" s="430"/>
      <c r="AU45" s="430"/>
      <c r="AV45" s="431"/>
      <c r="AW45" s="418"/>
      <c r="AX45" s="419"/>
      <c r="AY45" s="419"/>
      <c r="AZ45" s="420"/>
      <c r="BA45" s="421"/>
      <c r="BB45" s="419"/>
      <c r="BC45" s="419"/>
      <c r="BD45" s="419"/>
      <c r="BE45" s="419"/>
      <c r="BF45" s="420"/>
      <c r="BG45" s="421"/>
      <c r="BH45" s="419"/>
      <c r="BI45" s="419"/>
      <c r="BJ45" s="419"/>
      <c r="BK45" s="419"/>
      <c r="BL45" s="420"/>
      <c r="BM45" s="424"/>
      <c r="BN45" s="425"/>
      <c r="BO45" s="425"/>
      <c r="BP45" s="425"/>
      <c r="BQ45" s="425"/>
      <c r="BR45" s="425"/>
      <c r="BS45" s="425"/>
      <c r="BT45" s="425"/>
      <c r="BU45" s="426"/>
      <c r="BV45" s="424"/>
      <c r="BW45" s="424"/>
      <c r="BX45" s="424"/>
      <c r="BY45" s="424"/>
      <c r="BZ45" s="424"/>
      <c r="CA45" s="424"/>
      <c r="CB45" s="424"/>
      <c r="CC45" s="433"/>
    </row>
    <row r="46" spans="2:81" x14ac:dyDescent="0.2">
      <c r="B46" s="330" t="s">
        <v>384</v>
      </c>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1"/>
      <c r="AJ46" s="331"/>
      <c r="AK46" s="331"/>
      <c r="AL46" s="331"/>
      <c r="AM46" s="331"/>
      <c r="AN46" s="331"/>
      <c r="AO46" s="331"/>
      <c r="AP46" s="331"/>
      <c r="AQ46" s="331"/>
      <c r="AR46" s="331"/>
      <c r="AS46" s="331"/>
      <c r="AT46" s="331"/>
      <c r="AU46" s="331"/>
      <c r="AV46" s="412"/>
      <c r="AW46" s="417"/>
      <c r="AX46" s="318"/>
      <c r="AY46" s="318"/>
      <c r="AZ46" s="319"/>
      <c r="BA46" s="317"/>
      <c r="BB46" s="318"/>
      <c r="BC46" s="318"/>
      <c r="BD46" s="318"/>
      <c r="BE46" s="318"/>
      <c r="BF46" s="319"/>
      <c r="BG46" s="317"/>
      <c r="BH46" s="318"/>
      <c r="BI46" s="318"/>
      <c r="BJ46" s="318"/>
      <c r="BK46" s="318"/>
      <c r="BL46" s="319"/>
      <c r="BM46" s="333"/>
      <c r="BN46" s="427"/>
      <c r="BO46" s="427"/>
      <c r="BP46" s="427"/>
      <c r="BQ46" s="427"/>
      <c r="BR46" s="427"/>
      <c r="BS46" s="427"/>
      <c r="BT46" s="427"/>
      <c r="BU46" s="428"/>
      <c r="BV46" s="333"/>
      <c r="BW46" s="333"/>
      <c r="BX46" s="333"/>
      <c r="BY46" s="333"/>
      <c r="BZ46" s="333"/>
      <c r="CA46" s="333"/>
      <c r="CB46" s="333"/>
      <c r="CC46" s="434"/>
    </row>
    <row r="47" spans="2:81" ht="12.75" hidden="1" customHeight="1" x14ac:dyDescent="0.25">
      <c r="B47" s="435" t="s">
        <v>385</v>
      </c>
      <c r="C47" s="436"/>
      <c r="D47" s="436"/>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7"/>
      <c r="AW47" s="413" t="s">
        <v>386</v>
      </c>
      <c r="AX47" s="315"/>
      <c r="AY47" s="315"/>
      <c r="AZ47" s="316"/>
      <c r="BA47" s="314" t="s">
        <v>308</v>
      </c>
      <c r="BB47" s="315"/>
      <c r="BC47" s="315"/>
      <c r="BD47" s="315"/>
      <c r="BE47" s="315"/>
      <c r="BF47" s="316"/>
      <c r="BG47" s="314"/>
      <c r="BH47" s="315"/>
      <c r="BI47" s="315"/>
      <c r="BJ47" s="315"/>
      <c r="BK47" s="315"/>
      <c r="BL47" s="316"/>
      <c r="BM47" s="220"/>
      <c r="BN47" s="220"/>
      <c r="BO47" s="220"/>
      <c r="BP47" s="220"/>
      <c r="BQ47" s="220"/>
      <c r="BR47" s="220"/>
      <c r="BS47" s="220"/>
      <c r="BT47" s="220"/>
      <c r="BU47" s="220"/>
      <c r="BV47" s="220"/>
      <c r="BW47" s="332"/>
      <c r="BX47" s="332"/>
      <c r="BY47" s="332"/>
      <c r="BZ47" s="152"/>
      <c r="CA47" s="161"/>
      <c r="CB47" s="152"/>
      <c r="CC47" s="219"/>
    </row>
    <row r="48" spans="2:81" ht="12.75" hidden="1" customHeight="1" x14ac:dyDescent="0.25">
      <c r="B48" s="429" t="s">
        <v>387</v>
      </c>
      <c r="C48" s="430"/>
      <c r="D48" s="430"/>
      <c r="E48" s="430"/>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30"/>
      <c r="AG48" s="430"/>
      <c r="AH48" s="430"/>
      <c r="AI48" s="430"/>
      <c r="AJ48" s="430"/>
      <c r="AK48" s="430"/>
      <c r="AL48" s="430"/>
      <c r="AM48" s="430"/>
      <c r="AN48" s="430"/>
      <c r="AO48" s="430"/>
      <c r="AP48" s="430"/>
      <c r="AQ48" s="430"/>
      <c r="AR48" s="430"/>
      <c r="AS48" s="430"/>
      <c r="AT48" s="430"/>
      <c r="AU48" s="430"/>
      <c r="AV48" s="431"/>
      <c r="AW48" s="418"/>
      <c r="AX48" s="419"/>
      <c r="AY48" s="419"/>
      <c r="AZ48" s="420"/>
      <c r="BA48" s="421"/>
      <c r="BB48" s="419"/>
      <c r="BC48" s="419"/>
      <c r="BD48" s="419"/>
      <c r="BE48" s="419"/>
      <c r="BF48" s="420"/>
      <c r="BG48" s="421"/>
      <c r="BH48" s="419"/>
      <c r="BI48" s="419"/>
      <c r="BJ48" s="419"/>
      <c r="BK48" s="419"/>
      <c r="BL48" s="420"/>
      <c r="BM48" s="222"/>
      <c r="BN48" s="222"/>
      <c r="BO48" s="222"/>
      <c r="BP48" s="222"/>
      <c r="BQ48" s="222"/>
      <c r="BR48" s="222"/>
      <c r="BS48" s="222"/>
      <c r="BT48" s="222"/>
      <c r="BU48" s="222"/>
      <c r="BV48" s="222"/>
      <c r="BW48" s="424"/>
      <c r="BX48" s="424"/>
      <c r="BY48" s="424"/>
      <c r="BZ48" s="152"/>
      <c r="CA48" s="161"/>
      <c r="CB48" s="152"/>
      <c r="CC48" s="219"/>
    </row>
    <row r="49" spans="2:81" ht="12.75" hidden="1" customHeight="1" x14ac:dyDescent="0.25">
      <c r="B49" s="330" t="s">
        <v>388</v>
      </c>
      <c r="C49" s="331"/>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1"/>
      <c r="AN49" s="331"/>
      <c r="AO49" s="331"/>
      <c r="AP49" s="331"/>
      <c r="AQ49" s="331"/>
      <c r="AR49" s="331"/>
      <c r="AS49" s="331"/>
      <c r="AT49" s="331"/>
      <c r="AU49" s="331"/>
      <c r="AV49" s="331"/>
      <c r="AW49" s="417"/>
      <c r="AX49" s="318"/>
      <c r="AY49" s="318"/>
      <c r="AZ49" s="319"/>
      <c r="BA49" s="317"/>
      <c r="BB49" s="318"/>
      <c r="BC49" s="318"/>
      <c r="BD49" s="318"/>
      <c r="BE49" s="318"/>
      <c r="BF49" s="319"/>
      <c r="BG49" s="317"/>
      <c r="BH49" s="318"/>
      <c r="BI49" s="318"/>
      <c r="BJ49" s="318"/>
      <c r="BK49" s="318"/>
      <c r="BL49" s="319"/>
      <c r="BM49" s="221"/>
      <c r="BN49" s="221"/>
      <c r="BO49" s="221"/>
      <c r="BP49" s="221"/>
      <c r="BQ49" s="221"/>
      <c r="BR49" s="221"/>
      <c r="BS49" s="221"/>
      <c r="BT49" s="221"/>
      <c r="BU49" s="221"/>
      <c r="BV49" s="221"/>
      <c r="BW49" s="333"/>
      <c r="BX49" s="333"/>
      <c r="BY49" s="333"/>
      <c r="BZ49" s="152"/>
      <c r="CA49" s="161"/>
      <c r="CB49" s="152"/>
      <c r="CC49" s="219"/>
    </row>
    <row r="50" spans="2:81" ht="13.5" hidden="1" customHeight="1" x14ac:dyDescent="0.25">
      <c r="B50" s="440"/>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c r="AK50" s="441"/>
      <c r="AL50" s="441"/>
      <c r="AM50" s="441"/>
      <c r="AN50" s="441"/>
      <c r="AO50" s="441"/>
      <c r="AP50" s="441"/>
      <c r="AQ50" s="441"/>
      <c r="AR50" s="441"/>
      <c r="AS50" s="441"/>
      <c r="AT50" s="441"/>
      <c r="AU50" s="441"/>
      <c r="AV50" s="441"/>
      <c r="AW50" s="401"/>
      <c r="AX50" s="347"/>
      <c r="AY50" s="347"/>
      <c r="AZ50" s="347"/>
      <c r="BA50" s="347"/>
      <c r="BB50" s="347"/>
      <c r="BC50" s="347"/>
      <c r="BD50" s="347"/>
      <c r="BE50" s="347"/>
      <c r="BF50" s="347"/>
      <c r="BG50" s="347"/>
      <c r="BH50" s="347"/>
      <c r="BI50" s="347"/>
      <c r="BJ50" s="347"/>
      <c r="BK50" s="347"/>
      <c r="BL50" s="347"/>
      <c r="BM50" s="152"/>
      <c r="BN50" s="152"/>
      <c r="BO50" s="152"/>
      <c r="BP50" s="152"/>
      <c r="BQ50" s="152"/>
      <c r="BR50" s="152"/>
      <c r="BS50" s="152"/>
      <c r="BT50" s="152"/>
      <c r="BU50" s="152"/>
      <c r="BV50" s="152"/>
      <c r="BW50" s="152"/>
      <c r="BX50" s="161"/>
      <c r="BY50" s="152"/>
      <c r="BZ50" s="152"/>
      <c r="CA50" s="161"/>
      <c r="CB50" s="152"/>
      <c r="CC50" s="219"/>
    </row>
    <row r="51" spans="2:81" ht="13.5" hidden="1" customHeight="1" x14ac:dyDescent="0.25">
      <c r="B51" s="438" t="s">
        <v>389</v>
      </c>
      <c r="C51" s="439"/>
      <c r="D51" s="439"/>
      <c r="E51" s="439"/>
      <c r="F51" s="439"/>
      <c r="G51" s="439"/>
      <c r="H51" s="439"/>
      <c r="I51" s="439"/>
      <c r="J51" s="439"/>
      <c r="K51" s="439"/>
      <c r="L51" s="439"/>
      <c r="M51" s="439"/>
      <c r="N51" s="439"/>
      <c r="O51" s="439"/>
      <c r="P51" s="439"/>
      <c r="Q51" s="439"/>
      <c r="R51" s="439"/>
      <c r="S51" s="439"/>
      <c r="T51" s="439"/>
      <c r="U51" s="439"/>
      <c r="V51" s="439"/>
      <c r="W51" s="439"/>
      <c r="X51" s="439"/>
      <c r="Y51" s="439"/>
      <c r="Z51" s="439"/>
      <c r="AA51" s="439"/>
      <c r="AB51" s="439"/>
      <c r="AC51" s="439"/>
      <c r="AD51" s="439"/>
      <c r="AE51" s="439"/>
      <c r="AF51" s="439"/>
      <c r="AG51" s="439"/>
      <c r="AH51" s="439"/>
      <c r="AI51" s="439"/>
      <c r="AJ51" s="439"/>
      <c r="AK51" s="439"/>
      <c r="AL51" s="439"/>
      <c r="AM51" s="439"/>
      <c r="AN51" s="439"/>
      <c r="AO51" s="439"/>
      <c r="AP51" s="439"/>
      <c r="AQ51" s="439"/>
      <c r="AR51" s="439"/>
      <c r="AS51" s="439"/>
      <c r="AT51" s="439"/>
      <c r="AU51" s="439"/>
      <c r="AV51" s="439"/>
      <c r="AW51" s="401" t="s">
        <v>390</v>
      </c>
      <c r="AX51" s="347"/>
      <c r="AY51" s="347"/>
      <c r="AZ51" s="347"/>
      <c r="BA51" s="347" t="s">
        <v>391</v>
      </c>
      <c r="BB51" s="347"/>
      <c r="BC51" s="347"/>
      <c r="BD51" s="347"/>
      <c r="BE51" s="347"/>
      <c r="BF51" s="347"/>
      <c r="BG51" s="347"/>
      <c r="BH51" s="347"/>
      <c r="BI51" s="347"/>
      <c r="BJ51" s="347"/>
      <c r="BK51" s="347"/>
      <c r="BL51" s="347"/>
      <c r="BM51" s="152"/>
      <c r="BN51" s="152"/>
      <c r="BO51" s="152"/>
      <c r="BP51" s="152"/>
      <c r="BQ51" s="152"/>
      <c r="BR51" s="152"/>
      <c r="BS51" s="152"/>
      <c r="BT51" s="152"/>
      <c r="BU51" s="152"/>
      <c r="BV51" s="152"/>
      <c r="BW51" s="152"/>
      <c r="BX51" s="161"/>
      <c r="BY51" s="152"/>
      <c r="BZ51" s="152"/>
      <c r="CA51" s="161"/>
      <c r="CB51" s="152"/>
      <c r="CC51" s="219"/>
    </row>
    <row r="52" spans="2:81" ht="12.75" hidden="1" customHeight="1" x14ac:dyDescent="0.25">
      <c r="B52" s="306" t="s">
        <v>7</v>
      </c>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413" t="s">
        <v>392</v>
      </c>
      <c r="AX52" s="315"/>
      <c r="AY52" s="315"/>
      <c r="AZ52" s="316"/>
      <c r="BA52" s="314" t="s">
        <v>391</v>
      </c>
      <c r="BB52" s="315"/>
      <c r="BC52" s="315"/>
      <c r="BD52" s="315"/>
      <c r="BE52" s="315"/>
      <c r="BF52" s="316"/>
      <c r="BG52" s="314"/>
      <c r="BH52" s="315"/>
      <c r="BI52" s="315"/>
      <c r="BJ52" s="315"/>
      <c r="BK52" s="315"/>
      <c r="BL52" s="316"/>
      <c r="BM52" s="220"/>
      <c r="BN52" s="220"/>
      <c r="BO52" s="220"/>
      <c r="BP52" s="220"/>
      <c r="BQ52" s="220"/>
      <c r="BR52" s="220"/>
      <c r="BS52" s="220"/>
      <c r="BT52" s="220"/>
      <c r="BU52" s="220"/>
      <c r="BV52" s="220"/>
      <c r="BW52" s="332"/>
      <c r="BX52" s="332"/>
      <c r="BY52" s="332"/>
      <c r="BZ52" s="152"/>
      <c r="CA52" s="161"/>
      <c r="CB52" s="152"/>
      <c r="CC52" s="219"/>
    </row>
    <row r="53" spans="2:81" ht="12.75" hidden="1" customHeight="1" x14ac:dyDescent="0.25">
      <c r="B53" s="330"/>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c r="AK53" s="331"/>
      <c r="AL53" s="331"/>
      <c r="AM53" s="331"/>
      <c r="AN53" s="331"/>
      <c r="AO53" s="331"/>
      <c r="AP53" s="331"/>
      <c r="AQ53" s="331"/>
      <c r="AR53" s="331"/>
      <c r="AS53" s="331"/>
      <c r="AT53" s="331"/>
      <c r="AU53" s="331"/>
      <c r="AV53" s="331"/>
      <c r="AW53" s="417"/>
      <c r="AX53" s="318"/>
      <c r="AY53" s="318"/>
      <c r="AZ53" s="319"/>
      <c r="BA53" s="317"/>
      <c r="BB53" s="318"/>
      <c r="BC53" s="318"/>
      <c r="BD53" s="318"/>
      <c r="BE53" s="318"/>
      <c r="BF53" s="319"/>
      <c r="BG53" s="317"/>
      <c r="BH53" s="318"/>
      <c r="BI53" s="318"/>
      <c r="BJ53" s="318"/>
      <c r="BK53" s="318"/>
      <c r="BL53" s="319"/>
      <c r="BM53" s="221"/>
      <c r="BN53" s="221"/>
      <c r="BO53" s="221"/>
      <c r="BP53" s="221"/>
      <c r="BQ53" s="221"/>
      <c r="BR53" s="221"/>
      <c r="BS53" s="221"/>
      <c r="BT53" s="221"/>
      <c r="BU53" s="221"/>
      <c r="BV53" s="221"/>
      <c r="BW53" s="333"/>
      <c r="BX53" s="333"/>
      <c r="BY53" s="333"/>
      <c r="BZ53" s="152"/>
      <c r="CA53" s="161"/>
      <c r="CB53" s="152"/>
      <c r="CC53" s="219"/>
    </row>
    <row r="54" spans="2:81" ht="13.5" customHeight="1" x14ac:dyDescent="0.2">
      <c r="B54" s="438" t="s">
        <v>393</v>
      </c>
      <c r="C54" s="439"/>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39"/>
      <c r="AK54" s="439"/>
      <c r="AL54" s="439"/>
      <c r="AM54" s="439"/>
      <c r="AN54" s="439"/>
      <c r="AO54" s="439"/>
      <c r="AP54" s="439"/>
      <c r="AQ54" s="439"/>
      <c r="AR54" s="439"/>
      <c r="AS54" s="439"/>
      <c r="AT54" s="439"/>
      <c r="AU54" s="439"/>
      <c r="AV54" s="439"/>
      <c r="AW54" s="401" t="s">
        <v>394</v>
      </c>
      <c r="AX54" s="347"/>
      <c r="AY54" s="347"/>
      <c r="AZ54" s="347"/>
      <c r="BA54" s="347" t="s">
        <v>311</v>
      </c>
      <c r="BB54" s="347"/>
      <c r="BC54" s="347"/>
      <c r="BD54" s="347"/>
      <c r="BE54" s="347"/>
      <c r="BF54" s="347"/>
      <c r="BG54" s="347"/>
      <c r="BH54" s="347"/>
      <c r="BI54" s="347"/>
      <c r="BJ54" s="347"/>
      <c r="BK54" s="347"/>
      <c r="BL54" s="347"/>
      <c r="BM54" s="402">
        <f>BV54+BY54+BZ54</f>
        <v>0</v>
      </c>
      <c r="BN54" s="403"/>
      <c r="BO54" s="403"/>
      <c r="BP54" s="403"/>
      <c r="BQ54" s="403"/>
      <c r="BR54" s="403"/>
      <c r="BS54" s="403"/>
      <c r="BT54" s="403"/>
      <c r="BU54" s="404"/>
      <c r="BV54" s="161"/>
      <c r="BW54" s="152"/>
      <c r="BX54" s="161"/>
      <c r="BY54" s="152">
        <f>SUM(BY55:BY56)</f>
        <v>0</v>
      </c>
      <c r="BZ54" s="217">
        <f>SUM(CA54:CC54)</f>
        <v>0</v>
      </c>
      <c r="CA54" s="152">
        <f>SUM(CA55:CA56)</f>
        <v>0</v>
      </c>
      <c r="CB54" s="152">
        <f>SUM(CB55:CB56)</f>
        <v>0</v>
      </c>
      <c r="CC54" s="219">
        <f>SUM(CC55:CC56)</f>
        <v>0</v>
      </c>
    </row>
    <row r="55" spans="2:81" x14ac:dyDescent="0.2">
      <c r="B55" s="306" t="s">
        <v>7</v>
      </c>
      <c r="C55" s="307"/>
      <c r="D55" s="307"/>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413"/>
      <c r="AX55" s="315"/>
      <c r="AY55" s="315"/>
      <c r="AZ55" s="316"/>
      <c r="BA55" s="314"/>
      <c r="BB55" s="315"/>
      <c r="BC55" s="315"/>
      <c r="BD55" s="315"/>
      <c r="BE55" s="315"/>
      <c r="BF55" s="316"/>
      <c r="BG55" s="314" t="s">
        <v>683</v>
      </c>
      <c r="BH55" s="315"/>
      <c r="BI55" s="315"/>
      <c r="BJ55" s="315"/>
      <c r="BK55" s="315"/>
      <c r="BL55" s="316"/>
      <c r="BM55" s="332"/>
      <c r="BN55" s="422"/>
      <c r="BO55" s="422"/>
      <c r="BP55" s="422"/>
      <c r="BQ55" s="422"/>
      <c r="BR55" s="422"/>
      <c r="BS55" s="422"/>
      <c r="BT55" s="422"/>
      <c r="BU55" s="423"/>
      <c r="BV55" s="332"/>
      <c r="BW55" s="332"/>
      <c r="BX55" s="332"/>
      <c r="BY55" s="155"/>
      <c r="BZ55" s="332"/>
      <c r="CA55" s="155"/>
      <c r="CB55" s="155"/>
      <c r="CC55" s="223"/>
    </row>
    <row r="56" spans="2:81" x14ac:dyDescent="0.2">
      <c r="B56" s="330"/>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c r="AN56" s="331"/>
      <c r="AO56" s="331"/>
      <c r="AP56" s="331"/>
      <c r="AQ56" s="331"/>
      <c r="AR56" s="331"/>
      <c r="AS56" s="331"/>
      <c r="AT56" s="331"/>
      <c r="AU56" s="331"/>
      <c r="AV56" s="331"/>
      <c r="AW56" s="417"/>
      <c r="AX56" s="318"/>
      <c r="AY56" s="318"/>
      <c r="AZ56" s="319"/>
      <c r="BA56" s="317"/>
      <c r="BB56" s="318"/>
      <c r="BC56" s="318"/>
      <c r="BD56" s="318"/>
      <c r="BE56" s="318"/>
      <c r="BF56" s="319"/>
      <c r="BG56" s="317" t="s">
        <v>697</v>
      </c>
      <c r="BH56" s="318"/>
      <c r="BI56" s="318"/>
      <c r="BJ56" s="318"/>
      <c r="BK56" s="318"/>
      <c r="BL56" s="319"/>
      <c r="BM56" s="333"/>
      <c r="BN56" s="427"/>
      <c r="BO56" s="427"/>
      <c r="BP56" s="427"/>
      <c r="BQ56" s="427"/>
      <c r="BR56" s="427"/>
      <c r="BS56" s="427"/>
      <c r="BT56" s="427"/>
      <c r="BU56" s="428"/>
      <c r="BV56" s="333"/>
      <c r="BW56" s="333"/>
      <c r="BX56" s="333"/>
      <c r="BY56" s="157"/>
      <c r="BZ56" s="333"/>
      <c r="CA56" s="157"/>
      <c r="CB56" s="157"/>
      <c r="CC56" s="224"/>
    </row>
    <row r="57" spans="2:81" ht="13.5" customHeight="1" x14ac:dyDescent="0.2">
      <c r="B57" s="438" t="s">
        <v>395</v>
      </c>
      <c r="C57" s="439"/>
      <c r="D57" s="439"/>
      <c r="E57" s="439"/>
      <c r="F57" s="439"/>
      <c r="G57" s="439"/>
      <c r="H57" s="439"/>
      <c r="I57" s="439"/>
      <c r="J57" s="439"/>
      <c r="K57" s="439"/>
      <c r="L57" s="439"/>
      <c r="M57" s="439"/>
      <c r="N57" s="439"/>
      <c r="O57" s="439"/>
      <c r="P57" s="439"/>
      <c r="Q57" s="439"/>
      <c r="R57" s="439"/>
      <c r="S57" s="439"/>
      <c r="T57" s="439"/>
      <c r="U57" s="439"/>
      <c r="V57" s="439"/>
      <c r="W57" s="439"/>
      <c r="X57" s="439"/>
      <c r="Y57" s="439"/>
      <c r="Z57" s="439"/>
      <c r="AA57" s="439"/>
      <c r="AB57" s="439"/>
      <c r="AC57" s="439"/>
      <c r="AD57" s="439"/>
      <c r="AE57" s="439"/>
      <c r="AF57" s="439"/>
      <c r="AG57" s="439"/>
      <c r="AH57" s="439"/>
      <c r="AI57" s="439"/>
      <c r="AJ57" s="439"/>
      <c r="AK57" s="439"/>
      <c r="AL57" s="439"/>
      <c r="AM57" s="439"/>
      <c r="AN57" s="439"/>
      <c r="AO57" s="439"/>
      <c r="AP57" s="439"/>
      <c r="AQ57" s="439"/>
      <c r="AR57" s="439"/>
      <c r="AS57" s="439"/>
      <c r="AT57" s="439"/>
      <c r="AU57" s="439"/>
      <c r="AV57" s="439"/>
      <c r="AW57" s="401" t="s">
        <v>396</v>
      </c>
      <c r="AX57" s="347"/>
      <c r="AY57" s="347"/>
      <c r="AZ57" s="347"/>
      <c r="BA57" s="347" t="s">
        <v>131</v>
      </c>
      <c r="BB57" s="347"/>
      <c r="BC57" s="347"/>
      <c r="BD57" s="347"/>
      <c r="BE57" s="347"/>
      <c r="BF57" s="347"/>
      <c r="BG57" s="347"/>
      <c r="BH57" s="347"/>
      <c r="BI57" s="347"/>
      <c r="BJ57" s="347"/>
      <c r="BK57" s="347"/>
      <c r="BL57" s="347"/>
      <c r="BM57" s="332">
        <f>BV57+BY57+BZ57</f>
        <v>0</v>
      </c>
      <c r="BN57" s="422"/>
      <c r="BO57" s="422"/>
      <c r="BP57" s="422"/>
      <c r="BQ57" s="422"/>
      <c r="BR57" s="422"/>
      <c r="BS57" s="422"/>
      <c r="BT57" s="422"/>
      <c r="BU57" s="423"/>
      <c r="BV57" s="160"/>
      <c r="BW57" s="152"/>
      <c r="BX57" s="161"/>
      <c r="BY57" s="152">
        <f>SUM(BY58:BY59)</f>
        <v>0</v>
      </c>
      <c r="BZ57" s="217">
        <f>SUM(CA57:CC57)</f>
        <v>0</v>
      </c>
      <c r="CA57" s="152">
        <f>SUM(CA58:CA59)</f>
        <v>0</v>
      </c>
      <c r="CB57" s="152">
        <f>SUM(CB58:CB59)</f>
        <v>0</v>
      </c>
      <c r="CC57" s="219">
        <f>SUM(CC58:CC59)</f>
        <v>0</v>
      </c>
    </row>
    <row r="58" spans="2:81" x14ac:dyDescent="0.2">
      <c r="B58" s="306" t="s">
        <v>7</v>
      </c>
      <c r="C58" s="307"/>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413" t="s">
        <v>397</v>
      </c>
      <c r="AX58" s="315"/>
      <c r="AY58" s="315"/>
      <c r="AZ58" s="316"/>
      <c r="BA58" s="314"/>
      <c r="BB58" s="315"/>
      <c r="BC58" s="315"/>
      <c r="BD58" s="315"/>
      <c r="BE58" s="315"/>
      <c r="BF58" s="316"/>
      <c r="BG58" s="314"/>
      <c r="BH58" s="315"/>
      <c r="BI58" s="315"/>
      <c r="BJ58" s="315"/>
      <c r="BK58" s="315"/>
      <c r="BL58" s="316"/>
      <c r="BM58" s="332"/>
      <c r="BN58" s="422"/>
      <c r="BO58" s="422"/>
      <c r="BP58" s="422"/>
      <c r="BQ58" s="422"/>
      <c r="BR58" s="422"/>
      <c r="BS58" s="422"/>
      <c r="BT58" s="422"/>
      <c r="BU58" s="423"/>
      <c r="BV58" s="328"/>
      <c r="BW58" s="332"/>
      <c r="BX58" s="332"/>
      <c r="BY58" s="155"/>
      <c r="BZ58" s="332"/>
      <c r="CA58" s="332"/>
      <c r="CB58" s="332"/>
      <c r="CC58" s="432"/>
    </row>
    <row r="59" spans="2:81" x14ac:dyDescent="0.2">
      <c r="B59" s="330"/>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417"/>
      <c r="AX59" s="318"/>
      <c r="AY59" s="318"/>
      <c r="AZ59" s="319"/>
      <c r="BA59" s="317"/>
      <c r="BB59" s="318"/>
      <c r="BC59" s="318"/>
      <c r="BD59" s="318"/>
      <c r="BE59" s="318"/>
      <c r="BF59" s="319"/>
      <c r="BG59" s="317"/>
      <c r="BH59" s="318"/>
      <c r="BI59" s="318"/>
      <c r="BJ59" s="318"/>
      <c r="BK59" s="318"/>
      <c r="BL59" s="319"/>
      <c r="BM59" s="333"/>
      <c r="BN59" s="427"/>
      <c r="BO59" s="427"/>
      <c r="BP59" s="427"/>
      <c r="BQ59" s="427"/>
      <c r="BR59" s="427"/>
      <c r="BS59" s="427"/>
      <c r="BT59" s="427"/>
      <c r="BU59" s="428"/>
      <c r="BV59" s="329"/>
      <c r="BW59" s="333"/>
      <c r="BX59" s="333"/>
      <c r="BY59" s="157"/>
      <c r="BZ59" s="333"/>
      <c r="CA59" s="333"/>
      <c r="CB59" s="333"/>
      <c r="CC59" s="434"/>
    </row>
    <row r="60" spans="2:81" ht="13.5" hidden="1" customHeight="1" x14ac:dyDescent="0.25">
      <c r="B60" s="440" t="s">
        <v>398</v>
      </c>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441"/>
      <c r="AL60" s="441"/>
      <c r="AM60" s="441"/>
      <c r="AN60" s="441"/>
      <c r="AO60" s="441"/>
      <c r="AP60" s="441"/>
      <c r="AQ60" s="441"/>
      <c r="AR60" s="441"/>
      <c r="AS60" s="441"/>
      <c r="AT60" s="441"/>
      <c r="AU60" s="441"/>
      <c r="AV60" s="441"/>
      <c r="AW60" s="401" t="s">
        <v>399</v>
      </c>
      <c r="AX60" s="347"/>
      <c r="AY60" s="347"/>
      <c r="AZ60" s="347"/>
      <c r="BA60" s="347" t="s">
        <v>131</v>
      </c>
      <c r="BB60" s="347"/>
      <c r="BC60" s="347"/>
      <c r="BD60" s="347"/>
      <c r="BE60" s="347"/>
      <c r="BF60" s="347"/>
      <c r="BG60" s="347"/>
      <c r="BH60" s="347"/>
      <c r="BI60" s="347"/>
      <c r="BJ60" s="347"/>
      <c r="BK60" s="347"/>
      <c r="BL60" s="347"/>
      <c r="BM60" s="152"/>
      <c r="BN60" s="152"/>
      <c r="BO60" s="152"/>
      <c r="BP60" s="152"/>
      <c r="BQ60" s="152"/>
      <c r="BR60" s="152"/>
      <c r="BS60" s="152"/>
      <c r="BT60" s="152"/>
      <c r="BU60" s="152"/>
      <c r="BV60" s="152"/>
      <c r="BW60" s="152"/>
      <c r="BX60" s="161"/>
      <c r="BY60" s="152"/>
      <c r="BZ60" s="152"/>
      <c r="CA60" s="161"/>
      <c r="CB60" s="152"/>
      <c r="CC60" s="219"/>
    </row>
    <row r="61" spans="2:81" ht="13.5" hidden="1" customHeight="1" x14ac:dyDescent="0.25">
      <c r="B61" s="440"/>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c r="AI61" s="441"/>
      <c r="AJ61" s="441"/>
      <c r="AK61" s="441"/>
      <c r="AL61" s="441"/>
      <c r="AM61" s="441"/>
      <c r="AN61" s="441"/>
      <c r="AO61" s="441"/>
      <c r="AP61" s="441"/>
      <c r="AQ61" s="441"/>
      <c r="AR61" s="441"/>
      <c r="AS61" s="441"/>
      <c r="AT61" s="441"/>
      <c r="AU61" s="441"/>
      <c r="AV61" s="441"/>
      <c r="AW61" s="401"/>
      <c r="AX61" s="347"/>
      <c r="AY61" s="347"/>
      <c r="AZ61" s="347"/>
      <c r="BA61" s="347"/>
      <c r="BB61" s="347"/>
      <c r="BC61" s="347"/>
      <c r="BD61" s="347"/>
      <c r="BE61" s="347"/>
      <c r="BF61" s="347"/>
      <c r="BG61" s="347"/>
      <c r="BH61" s="347"/>
      <c r="BI61" s="347"/>
      <c r="BJ61" s="347"/>
      <c r="BK61" s="347"/>
      <c r="BL61" s="347"/>
      <c r="BM61" s="152"/>
      <c r="BN61" s="152"/>
      <c r="BO61" s="152"/>
      <c r="BP61" s="152"/>
      <c r="BQ61" s="152"/>
      <c r="BR61" s="152"/>
      <c r="BS61" s="152"/>
      <c r="BT61" s="152"/>
      <c r="BU61" s="152"/>
      <c r="BV61" s="152"/>
      <c r="BW61" s="152"/>
      <c r="BX61" s="161"/>
      <c r="BY61" s="152"/>
      <c r="BZ61" s="152"/>
      <c r="CA61" s="161"/>
      <c r="CB61" s="152"/>
      <c r="CC61" s="219"/>
    </row>
    <row r="62" spans="2:81" ht="13.5" hidden="1" customHeight="1" x14ac:dyDescent="0.25">
      <c r="B62" s="438" t="s">
        <v>400</v>
      </c>
      <c r="C62" s="439"/>
      <c r="D62" s="439"/>
      <c r="E62" s="439"/>
      <c r="F62" s="439"/>
      <c r="G62" s="439"/>
      <c r="H62" s="439"/>
      <c r="I62" s="439"/>
      <c r="J62" s="439"/>
      <c r="K62" s="439"/>
      <c r="L62" s="439"/>
      <c r="M62" s="439"/>
      <c r="N62" s="439"/>
      <c r="O62" s="439"/>
      <c r="P62" s="439"/>
      <c r="Q62" s="439"/>
      <c r="R62" s="439"/>
      <c r="S62" s="439"/>
      <c r="T62" s="439"/>
      <c r="U62" s="439"/>
      <c r="V62" s="439"/>
      <c r="W62" s="439"/>
      <c r="X62" s="439"/>
      <c r="Y62" s="439"/>
      <c r="Z62" s="439"/>
      <c r="AA62" s="439"/>
      <c r="AB62" s="439"/>
      <c r="AC62" s="439"/>
      <c r="AD62" s="439"/>
      <c r="AE62" s="439"/>
      <c r="AF62" s="439"/>
      <c r="AG62" s="439"/>
      <c r="AH62" s="439"/>
      <c r="AI62" s="439"/>
      <c r="AJ62" s="439"/>
      <c r="AK62" s="439"/>
      <c r="AL62" s="439"/>
      <c r="AM62" s="439"/>
      <c r="AN62" s="439"/>
      <c r="AO62" s="439"/>
      <c r="AP62" s="439"/>
      <c r="AQ62" s="439"/>
      <c r="AR62" s="439"/>
      <c r="AS62" s="439"/>
      <c r="AT62" s="439"/>
      <c r="AU62" s="439"/>
      <c r="AV62" s="439"/>
      <c r="AW62" s="401" t="s">
        <v>401</v>
      </c>
      <c r="AX62" s="347"/>
      <c r="AY62" s="347"/>
      <c r="AZ62" s="347"/>
      <c r="BA62" s="347"/>
      <c r="BB62" s="347"/>
      <c r="BC62" s="347"/>
      <c r="BD62" s="347"/>
      <c r="BE62" s="347"/>
      <c r="BF62" s="347"/>
      <c r="BG62" s="347"/>
      <c r="BH62" s="347"/>
      <c r="BI62" s="347"/>
      <c r="BJ62" s="347"/>
      <c r="BK62" s="347"/>
      <c r="BL62" s="347"/>
      <c r="BM62" s="152"/>
      <c r="BN62" s="152"/>
      <c r="BO62" s="152"/>
      <c r="BP62" s="152"/>
      <c r="BQ62" s="152"/>
      <c r="BR62" s="152"/>
      <c r="BS62" s="152"/>
      <c r="BT62" s="152"/>
      <c r="BU62" s="152"/>
      <c r="BV62" s="152"/>
      <c r="BW62" s="152"/>
      <c r="BX62" s="161"/>
      <c r="BY62" s="152"/>
      <c r="BZ62" s="152"/>
      <c r="CA62" s="161"/>
      <c r="CB62" s="152"/>
      <c r="CC62" s="219"/>
    </row>
    <row r="63" spans="2:81" ht="12.75" hidden="1" customHeight="1" x14ac:dyDescent="0.25">
      <c r="B63" s="306" t="s">
        <v>7</v>
      </c>
      <c r="C63" s="307"/>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c r="AP63" s="307"/>
      <c r="AQ63" s="307"/>
      <c r="AR63" s="307"/>
      <c r="AS63" s="307"/>
      <c r="AT63" s="307"/>
      <c r="AU63" s="307"/>
      <c r="AV63" s="307"/>
      <c r="AW63" s="413"/>
      <c r="AX63" s="315"/>
      <c r="AY63" s="315"/>
      <c r="AZ63" s="316"/>
      <c r="BA63" s="314"/>
      <c r="BB63" s="315"/>
      <c r="BC63" s="315"/>
      <c r="BD63" s="315"/>
      <c r="BE63" s="315"/>
      <c r="BF63" s="316"/>
      <c r="BG63" s="314"/>
      <c r="BH63" s="315"/>
      <c r="BI63" s="315"/>
      <c r="BJ63" s="315"/>
      <c r="BK63" s="315"/>
      <c r="BL63" s="316"/>
      <c r="BM63" s="220"/>
      <c r="BN63" s="220"/>
      <c r="BO63" s="220"/>
      <c r="BP63" s="220"/>
      <c r="BQ63" s="220"/>
      <c r="BR63" s="220"/>
      <c r="BS63" s="220"/>
      <c r="BT63" s="220"/>
      <c r="BU63" s="220"/>
      <c r="BV63" s="220"/>
      <c r="BW63" s="332"/>
      <c r="BX63" s="332"/>
      <c r="BY63" s="332"/>
      <c r="BZ63" s="152"/>
      <c r="CA63" s="161"/>
      <c r="CB63" s="152"/>
      <c r="CC63" s="219"/>
    </row>
    <row r="64" spans="2:81" ht="12.75" hidden="1" customHeight="1" x14ac:dyDescent="0.25">
      <c r="B64" s="330"/>
      <c r="C64" s="331"/>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417"/>
      <c r="AX64" s="318"/>
      <c r="AY64" s="318"/>
      <c r="AZ64" s="319"/>
      <c r="BA64" s="317"/>
      <c r="BB64" s="318"/>
      <c r="BC64" s="318"/>
      <c r="BD64" s="318"/>
      <c r="BE64" s="318"/>
      <c r="BF64" s="319"/>
      <c r="BG64" s="317"/>
      <c r="BH64" s="318"/>
      <c r="BI64" s="318"/>
      <c r="BJ64" s="318"/>
      <c r="BK64" s="318"/>
      <c r="BL64" s="319"/>
      <c r="BM64" s="221"/>
      <c r="BN64" s="221"/>
      <c r="BO64" s="221"/>
      <c r="BP64" s="221"/>
      <c r="BQ64" s="221"/>
      <c r="BR64" s="221"/>
      <c r="BS64" s="221"/>
      <c r="BT64" s="221"/>
      <c r="BU64" s="221"/>
      <c r="BV64" s="221"/>
      <c r="BW64" s="333"/>
      <c r="BX64" s="333"/>
      <c r="BY64" s="333"/>
      <c r="BZ64" s="152"/>
      <c r="CA64" s="161"/>
      <c r="CB64" s="152"/>
      <c r="CC64" s="219"/>
    </row>
    <row r="65" spans="2:81" ht="13.5" hidden="1" customHeight="1" x14ac:dyDescent="0.25">
      <c r="B65" s="440"/>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441"/>
      <c r="AK65" s="441"/>
      <c r="AL65" s="441"/>
      <c r="AM65" s="441"/>
      <c r="AN65" s="441"/>
      <c r="AO65" s="441"/>
      <c r="AP65" s="441"/>
      <c r="AQ65" s="441"/>
      <c r="AR65" s="441"/>
      <c r="AS65" s="441"/>
      <c r="AT65" s="441"/>
      <c r="AU65" s="441"/>
      <c r="AV65" s="441"/>
      <c r="AW65" s="401"/>
      <c r="AX65" s="347"/>
      <c r="AY65" s="347"/>
      <c r="AZ65" s="347"/>
      <c r="BA65" s="347"/>
      <c r="BB65" s="347"/>
      <c r="BC65" s="347"/>
      <c r="BD65" s="347"/>
      <c r="BE65" s="347"/>
      <c r="BF65" s="347"/>
      <c r="BG65" s="347"/>
      <c r="BH65" s="347"/>
      <c r="BI65" s="347"/>
      <c r="BJ65" s="347"/>
      <c r="BK65" s="347"/>
      <c r="BL65" s="347"/>
      <c r="BM65" s="152"/>
      <c r="BN65" s="152"/>
      <c r="BO65" s="152"/>
      <c r="BP65" s="152"/>
      <c r="BQ65" s="152"/>
      <c r="BR65" s="152"/>
      <c r="BS65" s="152"/>
      <c r="BT65" s="152"/>
      <c r="BU65" s="152"/>
      <c r="BV65" s="152"/>
      <c r="BW65" s="152"/>
      <c r="BX65" s="161"/>
      <c r="BY65" s="152"/>
      <c r="BZ65" s="152"/>
      <c r="CA65" s="161"/>
      <c r="CB65" s="152"/>
      <c r="CC65" s="219"/>
    </row>
    <row r="66" spans="2:81" ht="13.5" hidden="1" customHeight="1" x14ac:dyDescent="0.25">
      <c r="B66" s="438" t="s">
        <v>402</v>
      </c>
      <c r="C66" s="439"/>
      <c r="D66" s="439"/>
      <c r="E66" s="439"/>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39"/>
      <c r="AD66" s="439"/>
      <c r="AE66" s="439"/>
      <c r="AF66" s="439"/>
      <c r="AG66" s="439"/>
      <c r="AH66" s="439"/>
      <c r="AI66" s="439"/>
      <c r="AJ66" s="439"/>
      <c r="AK66" s="439"/>
      <c r="AL66" s="439"/>
      <c r="AM66" s="439"/>
      <c r="AN66" s="439"/>
      <c r="AO66" s="439"/>
      <c r="AP66" s="439"/>
      <c r="AQ66" s="439"/>
      <c r="AR66" s="439"/>
      <c r="AS66" s="439"/>
      <c r="AT66" s="439"/>
      <c r="AU66" s="439"/>
      <c r="AV66" s="439"/>
      <c r="AW66" s="401" t="s">
        <v>403</v>
      </c>
      <c r="AX66" s="347"/>
      <c r="AY66" s="347"/>
      <c r="AZ66" s="347"/>
      <c r="BA66" s="347" t="s">
        <v>130</v>
      </c>
      <c r="BB66" s="347"/>
      <c r="BC66" s="347"/>
      <c r="BD66" s="347"/>
      <c r="BE66" s="347"/>
      <c r="BF66" s="347"/>
      <c r="BG66" s="347"/>
      <c r="BH66" s="347"/>
      <c r="BI66" s="347"/>
      <c r="BJ66" s="347"/>
      <c r="BK66" s="347"/>
      <c r="BL66" s="347"/>
      <c r="BM66" s="152"/>
      <c r="BN66" s="152"/>
      <c r="BO66" s="152"/>
      <c r="BP66" s="152"/>
      <c r="BQ66" s="152"/>
      <c r="BR66" s="152"/>
      <c r="BS66" s="152"/>
      <c r="BT66" s="152"/>
      <c r="BU66" s="152"/>
      <c r="BV66" s="152"/>
      <c r="BW66" s="152"/>
      <c r="BX66" s="161"/>
      <c r="BY66" s="152"/>
      <c r="BZ66" s="152"/>
      <c r="CA66" s="161"/>
      <c r="CB66" s="152"/>
      <c r="CC66" s="219"/>
    </row>
    <row r="67" spans="2:81" ht="12.75" hidden="1" customHeight="1" x14ac:dyDescent="0.25">
      <c r="B67" s="306" t="s">
        <v>55</v>
      </c>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c r="AQ67" s="307"/>
      <c r="AR67" s="307"/>
      <c r="AS67" s="307"/>
      <c r="AT67" s="307"/>
      <c r="AU67" s="307"/>
      <c r="AV67" s="307"/>
      <c r="AW67" s="413" t="s">
        <v>404</v>
      </c>
      <c r="AX67" s="315"/>
      <c r="AY67" s="315"/>
      <c r="AZ67" s="316"/>
      <c r="BA67" s="314" t="s">
        <v>405</v>
      </c>
      <c r="BB67" s="315"/>
      <c r="BC67" s="315"/>
      <c r="BD67" s="315"/>
      <c r="BE67" s="315"/>
      <c r="BF67" s="316"/>
      <c r="BG67" s="314"/>
      <c r="BH67" s="315"/>
      <c r="BI67" s="315"/>
      <c r="BJ67" s="315"/>
      <c r="BK67" s="315"/>
      <c r="BL67" s="316"/>
      <c r="BM67" s="220"/>
      <c r="BN67" s="220"/>
      <c r="BO67" s="220"/>
      <c r="BP67" s="220"/>
      <c r="BQ67" s="220"/>
      <c r="BR67" s="220"/>
      <c r="BS67" s="220"/>
      <c r="BT67" s="220"/>
      <c r="BU67" s="220"/>
      <c r="BV67" s="220"/>
      <c r="BW67" s="332"/>
      <c r="BX67" s="332"/>
      <c r="BY67" s="332"/>
      <c r="BZ67" s="152"/>
      <c r="CA67" s="161"/>
      <c r="CB67" s="152"/>
      <c r="CC67" s="219"/>
    </row>
    <row r="68" spans="2:81" ht="12.75" hidden="1" customHeight="1" x14ac:dyDescent="0.25">
      <c r="B68" s="429" t="s">
        <v>406</v>
      </c>
      <c r="C68" s="430"/>
      <c r="D68" s="430"/>
      <c r="E68" s="430"/>
      <c r="F68" s="430"/>
      <c r="G68" s="430"/>
      <c r="H68" s="430"/>
      <c r="I68" s="430"/>
      <c r="J68" s="430"/>
      <c r="K68" s="430"/>
      <c r="L68" s="430"/>
      <c r="M68" s="430"/>
      <c r="N68" s="430"/>
      <c r="O68" s="430"/>
      <c r="P68" s="430"/>
      <c r="Q68" s="430"/>
      <c r="R68" s="430"/>
      <c r="S68" s="430"/>
      <c r="T68" s="430"/>
      <c r="U68" s="430"/>
      <c r="V68" s="430"/>
      <c r="W68" s="430"/>
      <c r="X68" s="430"/>
      <c r="Y68" s="430"/>
      <c r="Z68" s="430"/>
      <c r="AA68" s="430"/>
      <c r="AB68" s="430"/>
      <c r="AC68" s="430"/>
      <c r="AD68" s="430"/>
      <c r="AE68" s="430"/>
      <c r="AF68" s="430"/>
      <c r="AG68" s="430"/>
      <c r="AH68" s="430"/>
      <c r="AI68" s="430"/>
      <c r="AJ68" s="430"/>
      <c r="AK68" s="430"/>
      <c r="AL68" s="430"/>
      <c r="AM68" s="430"/>
      <c r="AN68" s="430"/>
      <c r="AO68" s="430"/>
      <c r="AP68" s="430"/>
      <c r="AQ68" s="430"/>
      <c r="AR68" s="430"/>
      <c r="AS68" s="430"/>
      <c r="AT68" s="430"/>
      <c r="AU68" s="430"/>
      <c r="AV68" s="430"/>
      <c r="AW68" s="418"/>
      <c r="AX68" s="419"/>
      <c r="AY68" s="419"/>
      <c r="AZ68" s="420"/>
      <c r="BA68" s="421"/>
      <c r="BB68" s="419"/>
      <c r="BC68" s="419"/>
      <c r="BD68" s="419"/>
      <c r="BE68" s="419"/>
      <c r="BF68" s="420"/>
      <c r="BG68" s="421"/>
      <c r="BH68" s="419"/>
      <c r="BI68" s="419"/>
      <c r="BJ68" s="419"/>
      <c r="BK68" s="419"/>
      <c r="BL68" s="420"/>
      <c r="BM68" s="222"/>
      <c r="BN68" s="222"/>
      <c r="BO68" s="222"/>
      <c r="BP68" s="222"/>
      <c r="BQ68" s="222"/>
      <c r="BR68" s="222"/>
      <c r="BS68" s="222"/>
      <c r="BT68" s="222"/>
      <c r="BU68" s="222"/>
      <c r="BV68" s="222"/>
      <c r="BW68" s="424"/>
      <c r="BX68" s="424"/>
      <c r="BY68" s="424"/>
      <c r="BZ68" s="152"/>
      <c r="CA68" s="161"/>
      <c r="CB68" s="152"/>
      <c r="CC68" s="219"/>
    </row>
    <row r="69" spans="2:81" ht="12.75" hidden="1" customHeight="1" x14ac:dyDescent="0.25">
      <c r="B69" s="330" t="s">
        <v>407</v>
      </c>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417"/>
      <c r="AX69" s="318"/>
      <c r="AY69" s="318"/>
      <c r="AZ69" s="319"/>
      <c r="BA69" s="317"/>
      <c r="BB69" s="318"/>
      <c r="BC69" s="318"/>
      <c r="BD69" s="318"/>
      <c r="BE69" s="318"/>
      <c r="BF69" s="319"/>
      <c r="BG69" s="317"/>
      <c r="BH69" s="318"/>
      <c r="BI69" s="318"/>
      <c r="BJ69" s="318"/>
      <c r="BK69" s="318"/>
      <c r="BL69" s="319"/>
      <c r="BM69" s="221"/>
      <c r="BN69" s="221"/>
      <c r="BO69" s="221"/>
      <c r="BP69" s="221"/>
      <c r="BQ69" s="221"/>
      <c r="BR69" s="221"/>
      <c r="BS69" s="221"/>
      <c r="BT69" s="221"/>
      <c r="BU69" s="221"/>
      <c r="BV69" s="221"/>
      <c r="BW69" s="333"/>
      <c r="BX69" s="333"/>
      <c r="BY69" s="333"/>
      <c r="BZ69" s="152"/>
      <c r="CA69" s="161"/>
      <c r="CB69" s="152"/>
      <c r="CC69" s="219"/>
    </row>
    <row r="70" spans="2:81" ht="13.5" hidden="1" customHeight="1" x14ac:dyDescent="0.25">
      <c r="B70" s="440"/>
      <c r="C70" s="441"/>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41"/>
      <c r="AC70" s="441"/>
      <c r="AD70" s="441"/>
      <c r="AE70" s="441"/>
      <c r="AF70" s="441"/>
      <c r="AG70" s="441"/>
      <c r="AH70" s="441"/>
      <c r="AI70" s="441"/>
      <c r="AJ70" s="441"/>
      <c r="AK70" s="441"/>
      <c r="AL70" s="441"/>
      <c r="AM70" s="441"/>
      <c r="AN70" s="441"/>
      <c r="AO70" s="441"/>
      <c r="AP70" s="441"/>
      <c r="AQ70" s="441"/>
      <c r="AR70" s="441"/>
      <c r="AS70" s="441"/>
      <c r="AT70" s="441"/>
      <c r="AU70" s="441"/>
      <c r="AV70" s="441"/>
      <c r="AW70" s="401"/>
      <c r="AX70" s="347"/>
      <c r="AY70" s="347"/>
      <c r="AZ70" s="347"/>
      <c r="BA70" s="347"/>
      <c r="BB70" s="347"/>
      <c r="BC70" s="347"/>
      <c r="BD70" s="347"/>
      <c r="BE70" s="347"/>
      <c r="BF70" s="347"/>
      <c r="BG70" s="347"/>
      <c r="BH70" s="347"/>
      <c r="BI70" s="347"/>
      <c r="BJ70" s="347"/>
      <c r="BK70" s="347"/>
      <c r="BL70" s="347"/>
      <c r="BM70" s="152"/>
      <c r="BN70" s="152"/>
      <c r="BO70" s="152"/>
      <c r="BP70" s="152"/>
      <c r="BQ70" s="152"/>
      <c r="BR70" s="152"/>
      <c r="BS70" s="152"/>
      <c r="BT70" s="152"/>
      <c r="BU70" s="152"/>
      <c r="BV70" s="152"/>
      <c r="BW70" s="152"/>
      <c r="BX70" s="161"/>
      <c r="BY70" s="152"/>
      <c r="BZ70" s="152"/>
      <c r="CA70" s="161"/>
      <c r="CB70" s="152"/>
      <c r="CC70" s="219"/>
    </row>
    <row r="71" spans="2:81" ht="13.5" customHeight="1" x14ac:dyDescent="0.2">
      <c r="B71" s="405" t="s">
        <v>408</v>
      </c>
      <c r="C71" s="406"/>
      <c r="D71" s="406"/>
      <c r="E71" s="406"/>
      <c r="F71" s="406"/>
      <c r="G71" s="406"/>
      <c r="H71" s="406"/>
      <c r="I71" s="406"/>
      <c r="J71" s="406"/>
      <c r="K71" s="406"/>
      <c r="L71" s="406"/>
      <c r="M71" s="406"/>
      <c r="N71" s="406"/>
      <c r="O71" s="406"/>
      <c r="P71" s="406"/>
      <c r="Q71" s="406"/>
      <c r="R71" s="406"/>
      <c r="S71" s="406"/>
      <c r="T71" s="406"/>
      <c r="U71" s="406"/>
      <c r="V71" s="406"/>
      <c r="W71" s="406"/>
      <c r="X71" s="406"/>
      <c r="Y71" s="406"/>
      <c r="Z71" s="406"/>
      <c r="AA71" s="406"/>
      <c r="AB71" s="406"/>
      <c r="AC71" s="406"/>
      <c r="AD71" s="406"/>
      <c r="AE71" s="406"/>
      <c r="AF71" s="406"/>
      <c r="AG71" s="406"/>
      <c r="AH71" s="406"/>
      <c r="AI71" s="406"/>
      <c r="AJ71" s="406"/>
      <c r="AK71" s="406"/>
      <c r="AL71" s="406"/>
      <c r="AM71" s="406"/>
      <c r="AN71" s="406"/>
      <c r="AO71" s="406"/>
      <c r="AP71" s="406"/>
      <c r="AQ71" s="406"/>
      <c r="AR71" s="406"/>
      <c r="AS71" s="406"/>
      <c r="AT71" s="406"/>
      <c r="AU71" s="406"/>
      <c r="AV71" s="442"/>
      <c r="AW71" s="443" t="s">
        <v>409</v>
      </c>
      <c r="AX71" s="444"/>
      <c r="AY71" s="444"/>
      <c r="AZ71" s="445"/>
      <c r="BA71" s="446" t="s">
        <v>130</v>
      </c>
      <c r="BB71" s="444"/>
      <c r="BC71" s="444"/>
      <c r="BD71" s="444"/>
      <c r="BE71" s="444"/>
      <c r="BF71" s="445"/>
      <c r="BG71" s="447" t="s">
        <v>410</v>
      </c>
      <c r="BH71" s="448"/>
      <c r="BI71" s="448"/>
      <c r="BJ71" s="448"/>
      <c r="BK71" s="448"/>
      <c r="BL71" s="449"/>
      <c r="BM71" s="402">
        <f>SUM(BV71+BY71+BZ71)</f>
        <v>47285700.00288</v>
      </c>
      <c r="BN71" s="403"/>
      <c r="BO71" s="403"/>
      <c r="BP71" s="403"/>
      <c r="BQ71" s="403"/>
      <c r="BR71" s="403"/>
      <c r="BS71" s="403"/>
      <c r="BT71" s="403"/>
      <c r="BU71" s="404"/>
      <c r="BV71" s="161">
        <f>BW71+BX71</f>
        <v>47285700.00288</v>
      </c>
      <c r="BW71" s="152">
        <f>BW72+BW88+BW93+BW117</f>
        <v>41633900.00288</v>
      </c>
      <c r="BX71" s="152">
        <f>BX72+BX88+BX93+BX117</f>
        <v>5651800</v>
      </c>
      <c r="BY71" s="152">
        <f>BY72+BY88+BY93+BY117</f>
        <v>0</v>
      </c>
      <c r="BZ71" s="217">
        <f>SUM(CA71:CC71)</f>
        <v>0</v>
      </c>
      <c r="CA71" s="152">
        <f>CA72+CA88+CA93+CA117</f>
        <v>0</v>
      </c>
      <c r="CB71" s="152"/>
      <c r="CC71" s="219">
        <f>CC72+CC88+CC93+CC117</f>
        <v>0</v>
      </c>
    </row>
    <row r="72" spans="2:81" x14ac:dyDescent="0.2">
      <c r="B72" s="414" t="s">
        <v>7</v>
      </c>
      <c r="C72" s="415"/>
      <c r="D72" s="415"/>
      <c r="E72" s="415"/>
      <c r="F72" s="415"/>
      <c r="G72" s="415"/>
      <c r="H72" s="415"/>
      <c r="I72" s="415"/>
      <c r="J72" s="415"/>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415"/>
      <c r="AI72" s="415"/>
      <c r="AJ72" s="415"/>
      <c r="AK72" s="415"/>
      <c r="AL72" s="415"/>
      <c r="AM72" s="415"/>
      <c r="AN72" s="415"/>
      <c r="AO72" s="415"/>
      <c r="AP72" s="415"/>
      <c r="AQ72" s="415"/>
      <c r="AR72" s="415"/>
      <c r="AS72" s="415"/>
      <c r="AT72" s="415"/>
      <c r="AU72" s="415"/>
      <c r="AV72" s="450"/>
      <c r="AW72" s="413" t="s">
        <v>411</v>
      </c>
      <c r="AX72" s="315"/>
      <c r="AY72" s="315"/>
      <c r="AZ72" s="316"/>
      <c r="BA72" s="314" t="s">
        <v>130</v>
      </c>
      <c r="BB72" s="315"/>
      <c r="BC72" s="315"/>
      <c r="BD72" s="315"/>
      <c r="BE72" s="315"/>
      <c r="BF72" s="316"/>
      <c r="BG72" s="314"/>
      <c r="BH72" s="315"/>
      <c r="BI72" s="315"/>
      <c r="BJ72" s="315"/>
      <c r="BK72" s="315"/>
      <c r="BL72" s="316"/>
      <c r="BM72" s="332"/>
      <c r="BN72" s="422"/>
      <c r="BO72" s="422"/>
      <c r="BP72" s="422"/>
      <c r="BQ72" s="422"/>
      <c r="BR72" s="422"/>
      <c r="BS72" s="422"/>
      <c r="BT72" s="422"/>
      <c r="BU72" s="423"/>
      <c r="BV72" s="332"/>
      <c r="BW72" s="332">
        <f>SUM(BW74:BW84)</f>
        <v>37610300</v>
      </c>
      <c r="BX72" s="332">
        <f>SUM(BX74:BX84)</f>
        <v>0</v>
      </c>
      <c r="BY72" s="332">
        <f>SUM(BY74:BY84)</f>
        <v>0</v>
      </c>
      <c r="BZ72" s="332"/>
      <c r="CA72" s="332">
        <f>SUM(CA74:CA84)</f>
        <v>0</v>
      </c>
      <c r="CB72" s="332">
        <f>SUM(CB74:CB84)</f>
        <v>0</v>
      </c>
      <c r="CC72" s="432">
        <f>SUM(CC74:CC84)</f>
        <v>0</v>
      </c>
    </row>
    <row r="73" spans="2:81" x14ac:dyDescent="0.2">
      <c r="B73" s="409" t="s">
        <v>412</v>
      </c>
      <c r="C73" s="410"/>
      <c r="D73" s="410"/>
      <c r="E73" s="410"/>
      <c r="F73" s="410"/>
      <c r="G73" s="410"/>
      <c r="H73" s="410"/>
      <c r="I73" s="410"/>
      <c r="J73" s="410"/>
      <c r="K73" s="410"/>
      <c r="L73" s="410"/>
      <c r="M73" s="410"/>
      <c r="N73" s="410"/>
      <c r="O73" s="410"/>
      <c r="P73" s="410"/>
      <c r="Q73" s="410"/>
      <c r="R73" s="410"/>
      <c r="S73" s="410"/>
      <c r="T73" s="410"/>
      <c r="U73" s="410"/>
      <c r="V73" s="410"/>
      <c r="W73" s="410"/>
      <c r="X73" s="410"/>
      <c r="Y73" s="410"/>
      <c r="Z73" s="410"/>
      <c r="AA73" s="410"/>
      <c r="AB73" s="410"/>
      <c r="AC73" s="410"/>
      <c r="AD73" s="410"/>
      <c r="AE73" s="410"/>
      <c r="AF73" s="410"/>
      <c r="AG73" s="410"/>
      <c r="AH73" s="410"/>
      <c r="AI73" s="410"/>
      <c r="AJ73" s="410"/>
      <c r="AK73" s="410"/>
      <c r="AL73" s="410"/>
      <c r="AM73" s="410"/>
      <c r="AN73" s="410"/>
      <c r="AO73" s="410"/>
      <c r="AP73" s="410"/>
      <c r="AQ73" s="410"/>
      <c r="AR73" s="410"/>
      <c r="AS73" s="410"/>
      <c r="AT73" s="410"/>
      <c r="AU73" s="410"/>
      <c r="AV73" s="411"/>
      <c r="AW73" s="417"/>
      <c r="AX73" s="318"/>
      <c r="AY73" s="318"/>
      <c r="AZ73" s="319"/>
      <c r="BA73" s="317"/>
      <c r="BB73" s="318"/>
      <c r="BC73" s="318"/>
      <c r="BD73" s="318"/>
      <c r="BE73" s="318"/>
      <c r="BF73" s="319"/>
      <c r="BG73" s="317"/>
      <c r="BH73" s="318"/>
      <c r="BI73" s="318"/>
      <c r="BJ73" s="318"/>
      <c r="BK73" s="318"/>
      <c r="BL73" s="319"/>
      <c r="BM73" s="333"/>
      <c r="BN73" s="427"/>
      <c r="BO73" s="427"/>
      <c r="BP73" s="427"/>
      <c r="BQ73" s="427"/>
      <c r="BR73" s="427"/>
      <c r="BS73" s="427"/>
      <c r="BT73" s="427"/>
      <c r="BU73" s="428"/>
      <c r="BV73" s="333"/>
      <c r="BW73" s="333"/>
      <c r="BX73" s="333"/>
      <c r="BY73" s="333"/>
      <c r="BZ73" s="333"/>
      <c r="CA73" s="333"/>
      <c r="CB73" s="333"/>
      <c r="CC73" s="434"/>
    </row>
    <row r="74" spans="2:81" x14ac:dyDescent="0.2">
      <c r="B74" s="429" t="s">
        <v>7</v>
      </c>
      <c r="C74" s="430"/>
      <c r="D74" s="430"/>
      <c r="E74" s="430"/>
      <c r="F74" s="430"/>
      <c r="G74" s="430"/>
      <c r="H74" s="430"/>
      <c r="I74" s="430"/>
      <c r="J74" s="430"/>
      <c r="K74" s="430"/>
      <c r="L74" s="430"/>
      <c r="M74" s="430"/>
      <c r="N74" s="430"/>
      <c r="O74" s="430"/>
      <c r="P74" s="430"/>
      <c r="Q74" s="430"/>
      <c r="R74" s="430"/>
      <c r="S74" s="430"/>
      <c r="T74" s="430"/>
      <c r="U74" s="430"/>
      <c r="V74" s="430"/>
      <c r="W74" s="430"/>
      <c r="X74" s="430"/>
      <c r="Y74" s="430"/>
      <c r="Z74" s="430"/>
      <c r="AA74" s="430"/>
      <c r="AB74" s="430"/>
      <c r="AC74" s="430"/>
      <c r="AD74" s="430"/>
      <c r="AE74" s="430"/>
      <c r="AF74" s="430"/>
      <c r="AG74" s="430"/>
      <c r="AH74" s="430"/>
      <c r="AI74" s="430"/>
      <c r="AJ74" s="430"/>
      <c r="AK74" s="430"/>
      <c r="AL74" s="430"/>
      <c r="AM74" s="430"/>
      <c r="AN74" s="430"/>
      <c r="AO74" s="430"/>
      <c r="AP74" s="430"/>
      <c r="AQ74" s="430"/>
      <c r="AR74" s="430"/>
      <c r="AS74" s="430"/>
      <c r="AT74" s="430"/>
      <c r="AU74" s="430"/>
      <c r="AV74" s="431"/>
      <c r="AW74" s="413" t="s">
        <v>413</v>
      </c>
      <c r="AX74" s="315"/>
      <c r="AY74" s="315"/>
      <c r="AZ74" s="316"/>
      <c r="BA74" s="314" t="s">
        <v>132</v>
      </c>
      <c r="BB74" s="315"/>
      <c r="BC74" s="315"/>
      <c r="BD74" s="315"/>
      <c r="BE74" s="315"/>
      <c r="BF74" s="316"/>
      <c r="BG74" s="314" t="s">
        <v>414</v>
      </c>
      <c r="BH74" s="315"/>
      <c r="BI74" s="315"/>
      <c r="BJ74" s="315"/>
      <c r="BK74" s="315"/>
      <c r="BL74" s="316"/>
      <c r="BM74" s="332"/>
      <c r="BN74" s="422"/>
      <c r="BO74" s="422"/>
      <c r="BP74" s="422"/>
      <c r="BQ74" s="422"/>
      <c r="BR74" s="422"/>
      <c r="BS74" s="422"/>
      <c r="BT74" s="422"/>
      <c r="BU74" s="423"/>
      <c r="BV74" s="332"/>
      <c r="BW74" s="332">
        <f>MROUND('211 МЗ'!K42,100)</f>
        <v>28578900</v>
      </c>
      <c r="BX74" s="332"/>
      <c r="BY74" s="332"/>
      <c r="BZ74" s="332"/>
      <c r="CA74" s="332"/>
      <c r="CB74" s="332"/>
      <c r="CC74" s="432"/>
    </row>
    <row r="75" spans="2:81" x14ac:dyDescent="0.2">
      <c r="B75" s="330" t="s">
        <v>415</v>
      </c>
      <c r="C75" s="331"/>
      <c r="D75" s="331"/>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c r="AO75" s="331"/>
      <c r="AP75" s="331"/>
      <c r="AQ75" s="331"/>
      <c r="AR75" s="331"/>
      <c r="AS75" s="331"/>
      <c r="AT75" s="331"/>
      <c r="AU75" s="331"/>
      <c r="AV75" s="331"/>
      <c r="AW75" s="417"/>
      <c r="AX75" s="318"/>
      <c r="AY75" s="318"/>
      <c r="AZ75" s="319"/>
      <c r="BA75" s="317"/>
      <c r="BB75" s="318"/>
      <c r="BC75" s="318"/>
      <c r="BD75" s="318"/>
      <c r="BE75" s="318"/>
      <c r="BF75" s="319"/>
      <c r="BG75" s="317"/>
      <c r="BH75" s="318"/>
      <c r="BI75" s="318"/>
      <c r="BJ75" s="318"/>
      <c r="BK75" s="318"/>
      <c r="BL75" s="319"/>
      <c r="BM75" s="333"/>
      <c r="BN75" s="427"/>
      <c r="BO75" s="427"/>
      <c r="BP75" s="427"/>
      <c r="BQ75" s="427"/>
      <c r="BR75" s="427"/>
      <c r="BS75" s="427"/>
      <c r="BT75" s="427"/>
      <c r="BU75" s="428"/>
      <c r="BV75" s="333"/>
      <c r="BW75" s="333"/>
      <c r="BX75" s="333"/>
      <c r="BY75" s="333"/>
      <c r="BZ75" s="333"/>
      <c r="CA75" s="333"/>
      <c r="CB75" s="333"/>
      <c r="CC75" s="434"/>
    </row>
    <row r="76" spans="2:81" ht="37.5" customHeight="1" x14ac:dyDescent="0.2">
      <c r="B76" s="451" t="s">
        <v>307</v>
      </c>
      <c r="C76" s="452"/>
      <c r="D76" s="452"/>
      <c r="E76" s="452"/>
      <c r="F76" s="452"/>
      <c r="G76" s="452"/>
      <c r="H76" s="452"/>
      <c r="I76" s="452"/>
      <c r="J76" s="452"/>
      <c r="K76" s="452"/>
      <c r="L76" s="452"/>
      <c r="M76" s="452"/>
      <c r="N76" s="452"/>
      <c r="O76" s="452"/>
      <c r="P76" s="452"/>
      <c r="Q76" s="452"/>
      <c r="R76" s="452"/>
      <c r="S76" s="452"/>
      <c r="T76" s="452"/>
      <c r="U76" s="452"/>
      <c r="V76" s="452"/>
      <c r="W76" s="452"/>
      <c r="X76" s="452"/>
      <c r="Y76" s="452"/>
      <c r="Z76" s="452"/>
      <c r="AA76" s="452"/>
      <c r="AB76" s="452"/>
      <c r="AC76" s="452"/>
      <c r="AD76" s="452"/>
      <c r="AE76" s="452"/>
      <c r="AF76" s="452"/>
      <c r="AG76" s="452"/>
      <c r="AH76" s="452"/>
      <c r="AI76" s="452"/>
      <c r="AJ76" s="452"/>
      <c r="AK76" s="452"/>
      <c r="AL76" s="452"/>
      <c r="AM76" s="452"/>
      <c r="AN76" s="452"/>
      <c r="AO76" s="452"/>
      <c r="AP76" s="452"/>
      <c r="AQ76" s="452"/>
      <c r="AR76" s="452"/>
      <c r="AS76" s="452"/>
      <c r="AT76" s="452"/>
      <c r="AU76" s="452"/>
      <c r="AV76" s="453"/>
      <c r="AW76" s="454" t="s">
        <v>416</v>
      </c>
      <c r="AX76" s="448"/>
      <c r="AY76" s="448"/>
      <c r="AZ76" s="449"/>
      <c r="BA76" s="447" t="s">
        <v>132</v>
      </c>
      <c r="BB76" s="448"/>
      <c r="BC76" s="448"/>
      <c r="BD76" s="448"/>
      <c r="BE76" s="448"/>
      <c r="BF76" s="449"/>
      <c r="BG76" s="447" t="s">
        <v>417</v>
      </c>
      <c r="BH76" s="448"/>
      <c r="BI76" s="448"/>
      <c r="BJ76" s="448"/>
      <c r="BK76" s="448"/>
      <c r="BL76" s="449"/>
      <c r="BM76" s="402"/>
      <c r="BN76" s="403"/>
      <c r="BO76" s="403"/>
      <c r="BP76" s="403"/>
      <c r="BQ76" s="403"/>
      <c r="BR76" s="403"/>
      <c r="BS76" s="403"/>
      <c r="BT76" s="403"/>
      <c r="BU76" s="404"/>
      <c r="BV76" s="161"/>
      <c r="BW76" s="161">
        <f>ROUND('211 МЗ'!K43,100)</f>
        <v>300000</v>
      </c>
      <c r="BX76" s="162"/>
      <c r="BY76" s="162"/>
      <c r="BZ76" s="161"/>
      <c r="CA76" s="161"/>
      <c r="CB76" s="161"/>
      <c r="CC76" s="218"/>
    </row>
    <row r="77" spans="2:81" ht="24" customHeight="1" x14ac:dyDescent="0.2">
      <c r="B77" s="455" t="s">
        <v>418</v>
      </c>
      <c r="C77" s="456"/>
      <c r="D77" s="456"/>
      <c r="E77" s="456"/>
      <c r="F77" s="456"/>
      <c r="G77" s="456"/>
      <c r="H77" s="456"/>
      <c r="I77" s="456"/>
      <c r="J77" s="456"/>
      <c r="K77" s="456"/>
      <c r="L77" s="456"/>
      <c r="M77" s="456"/>
      <c r="N77" s="456"/>
      <c r="O77" s="456"/>
      <c r="P77" s="456"/>
      <c r="Q77" s="456"/>
      <c r="R77" s="456"/>
      <c r="S77" s="456"/>
      <c r="T77" s="456"/>
      <c r="U77" s="456"/>
      <c r="V77" s="456"/>
      <c r="W77" s="456"/>
      <c r="X77" s="456"/>
      <c r="Y77" s="456"/>
      <c r="Z77" s="456"/>
      <c r="AA77" s="456"/>
      <c r="AB77" s="456"/>
      <c r="AC77" s="456"/>
      <c r="AD77" s="456"/>
      <c r="AE77" s="456"/>
      <c r="AF77" s="456"/>
      <c r="AG77" s="456"/>
      <c r="AH77" s="456"/>
      <c r="AI77" s="456"/>
      <c r="AJ77" s="456"/>
      <c r="AK77" s="456"/>
      <c r="AL77" s="456"/>
      <c r="AM77" s="456"/>
      <c r="AN77" s="456"/>
      <c r="AO77" s="456"/>
      <c r="AP77" s="456"/>
      <c r="AQ77" s="456"/>
      <c r="AR77" s="456"/>
      <c r="AS77" s="456"/>
      <c r="AT77" s="456"/>
      <c r="AU77" s="456"/>
      <c r="AV77" s="456"/>
      <c r="AW77" s="401" t="s">
        <v>419</v>
      </c>
      <c r="AX77" s="347"/>
      <c r="AY77" s="347"/>
      <c r="AZ77" s="347"/>
      <c r="BA77" s="347" t="s">
        <v>133</v>
      </c>
      <c r="BB77" s="347"/>
      <c r="BC77" s="347"/>
      <c r="BD77" s="347"/>
      <c r="BE77" s="347"/>
      <c r="BF77" s="347"/>
      <c r="BG77" s="347" t="s">
        <v>420</v>
      </c>
      <c r="BH77" s="347"/>
      <c r="BI77" s="347"/>
      <c r="BJ77" s="347"/>
      <c r="BK77" s="347"/>
      <c r="BL77" s="347"/>
      <c r="BM77" s="402"/>
      <c r="BN77" s="403"/>
      <c r="BO77" s="403"/>
      <c r="BP77" s="403"/>
      <c r="BQ77" s="403"/>
      <c r="BR77" s="403"/>
      <c r="BS77" s="403"/>
      <c r="BT77" s="403"/>
      <c r="BU77" s="404"/>
      <c r="BV77" s="161"/>
      <c r="BW77" s="152">
        <f>MROUND('212 МЗ'!H21,100)</f>
        <v>10000</v>
      </c>
      <c r="BX77" s="161"/>
      <c r="BY77" s="152">
        <f>ROUND('212СИЦ'!H17,100)</f>
        <v>0</v>
      </c>
      <c r="BZ77" s="152"/>
      <c r="CA77" s="161"/>
      <c r="CB77" s="152"/>
      <c r="CC77" s="219"/>
    </row>
    <row r="78" spans="2:81" ht="27" customHeight="1" x14ac:dyDescent="0.2">
      <c r="B78" s="451" t="s">
        <v>421</v>
      </c>
      <c r="C78" s="452"/>
      <c r="D78" s="452"/>
      <c r="E78" s="452"/>
      <c r="F78" s="452"/>
      <c r="G78" s="452"/>
      <c r="H78" s="452"/>
      <c r="I78" s="452"/>
      <c r="J78" s="452"/>
      <c r="K78" s="452"/>
      <c r="L78" s="452"/>
      <c r="M78" s="452"/>
      <c r="N78" s="452"/>
      <c r="O78" s="452"/>
      <c r="P78" s="452"/>
      <c r="Q78" s="452"/>
      <c r="R78" s="452"/>
      <c r="S78" s="452"/>
      <c r="T78" s="452"/>
      <c r="U78" s="452"/>
      <c r="V78" s="452"/>
      <c r="W78" s="452"/>
      <c r="X78" s="452"/>
      <c r="Y78" s="452"/>
      <c r="Z78" s="452"/>
      <c r="AA78" s="452"/>
      <c r="AB78" s="452"/>
      <c r="AC78" s="452"/>
      <c r="AD78" s="452"/>
      <c r="AE78" s="452"/>
      <c r="AF78" s="452"/>
      <c r="AG78" s="452"/>
      <c r="AH78" s="452"/>
      <c r="AI78" s="452"/>
      <c r="AJ78" s="452"/>
      <c r="AK78" s="452"/>
      <c r="AL78" s="452"/>
      <c r="AM78" s="452"/>
      <c r="AN78" s="452"/>
      <c r="AO78" s="452"/>
      <c r="AP78" s="452"/>
      <c r="AQ78" s="452"/>
      <c r="AR78" s="452"/>
      <c r="AS78" s="452"/>
      <c r="AT78" s="452"/>
      <c r="AU78" s="452"/>
      <c r="AV78" s="453"/>
      <c r="AW78" s="454" t="s">
        <v>422</v>
      </c>
      <c r="AX78" s="448"/>
      <c r="AY78" s="448"/>
      <c r="AZ78" s="449"/>
      <c r="BA78" s="447" t="s">
        <v>133</v>
      </c>
      <c r="BB78" s="448"/>
      <c r="BC78" s="448"/>
      <c r="BD78" s="448"/>
      <c r="BE78" s="448"/>
      <c r="BF78" s="449"/>
      <c r="BG78" s="447" t="s">
        <v>423</v>
      </c>
      <c r="BH78" s="448"/>
      <c r="BI78" s="448"/>
      <c r="BJ78" s="448"/>
      <c r="BK78" s="448"/>
      <c r="BL78" s="449"/>
      <c r="BM78" s="457"/>
      <c r="BN78" s="458"/>
      <c r="BO78" s="458"/>
      <c r="BP78" s="458"/>
      <c r="BQ78" s="458"/>
      <c r="BR78" s="458"/>
      <c r="BS78" s="458"/>
      <c r="BT78" s="458"/>
      <c r="BU78" s="459"/>
      <c r="BV78" s="225"/>
      <c r="BW78" s="161"/>
      <c r="BX78" s="161"/>
      <c r="BY78" s="161">
        <f>ROUND('214СИЦ'!H17,100)</f>
        <v>0</v>
      </c>
      <c r="BZ78" s="226"/>
      <c r="CA78" s="227"/>
      <c r="CB78" s="226"/>
      <c r="CC78" s="228"/>
    </row>
    <row r="79" spans="2:81" ht="27" customHeight="1" x14ac:dyDescent="0.2">
      <c r="B79" s="451" t="s">
        <v>424</v>
      </c>
      <c r="C79" s="452"/>
      <c r="D79" s="452"/>
      <c r="E79" s="452"/>
      <c r="F79" s="452"/>
      <c r="G79" s="452"/>
      <c r="H79" s="452"/>
      <c r="I79" s="452"/>
      <c r="J79" s="452"/>
      <c r="K79" s="452"/>
      <c r="L79" s="452"/>
      <c r="M79" s="452"/>
      <c r="N79" s="452"/>
      <c r="O79" s="452"/>
      <c r="P79" s="452"/>
      <c r="Q79" s="452"/>
      <c r="R79" s="452"/>
      <c r="S79" s="452"/>
      <c r="T79" s="452"/>
      <c r="U79" s="452"/>
      <c r="V79" s="452"/>
      <c r="W79" s="452"/>
      <c r="X79" s="452"/>
      <c r="Y79" s="452"/>
      <c r="Z79" s="452"/>
      <c r="AA79" s="452"/>
      <c r="AB79" s="452"/>
      <c r="AC79" s="452"/>
      <c r="AD79" s="452"/>
      <c r="AE79" s="452"/>
      <c r="AF79" s="452"/>
      <c r="AG79" s="452"/>
      <c r="AH79" s="452"/>
      <c r="AI79" s="452"/>
      <c r="AJ79" s="452"/>
      <c r="AK79" s="452"/>
      <c r="AL79" s="452"/>
      <c r="AM79" s="452"/>
      <c r="AN79" s="452"/>
      <c r="AO79" s="452"/>
      <c r="AP79" s="452"/>
      <c r="AQ79" s="452"/>
      <c r="AR79" s="452"/>
      <c r="AS79" s="452"/>
      <c r="AT79" s="452"/>
      <c r="AU79" s="452"/>
      <c r="AV79" s="453"/>
      <c r="AW79" s="454" t="s">
        <v>425</v>
      </c>
      <c r="AX79" s="448"/>
      <c r="AY79" s="448"/>
      <c r="AZ79" s="449"/>
      <c r="BA79" s="447" t="s">
        <v>133</v>
      </c>
      <c r="BB79" s="448"/>
      <c r="BC79" s="448"/>
      <c r="BD79" s="448"/>
      <c r="BE79" s="448"/>
      <c r="BF79" s="449"/>
      <c r="BG79" s="447" t="s">
        <v>426</v>
      </c>
      <c r="BH79" s="448"/>
      <c r="BI79" s="448"/>
      <c r="BJ79" s="448"/>
      <c r="BK79" s="448"/>
      <c r="BL79" s="449"/>
      <c r="BM79" s="457"/>
      <c r="BN79" s="458"/>
      <c r="BO79" s="458"/>
      <c r="BP79" s="458"/>
      <c r="BQ79" s="458"/>
      <c r="BR79" s="458"/>
      <c r="BS79" s="458"/>
      <c r="BT79" s="458"/>
      <c r="BU79" s="459"/>
      <c r="BV79" s="225"/>
      <c r="BW79" s="161"/>
      <c r="BX79" s="161"/>
      <c r="BY79" s="161"/>
      <c r="BZ79" s="226"/>
      <c r="CA79" s="227"/>
      <c r="CB79" s="226"/>
      <c r="CC79" s="228"/>
    </row>
    <row r="80" spans="2:81" ht="22.5" customHeight="1" x14ac:dyDescent="0.2">
      <c r="B80" s="451" t="s">
        <v>427</v>
      </c>
      <c r="C80" s="452"/>
      <c r="D80" s="452"/>
      <c r="E80" s="452"/>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2"/>
      <c r="AI80" s="452"/>
      <c r="AJ80" s="452"/>
      <c r="AK80" s="452"/>
      <c r="AL80" s="452"/>
      <c r="AM80" s="452"/>
      <c r="AN80" s="452"/>
      <c r="AO80" s="452"/>
      <c r="AP80" s="452"/>
      <c r="AQ80" s="452"/>
      <c r="AR80" s="452"/>
      <c r="AS80" s="452"/>
      <c r="AT80" s="452"/>
      <c r="AU80" s="452"/>
      <c r="AV80" s="453"/>
      <c r="AW80" s="454" t="s">
        <v>422</v>
      </c>
      <c r="AX80" s="448"/>
      <c r="AY80" s="448"/>
      <c r="AZ80" s="449"/>
      <c r="BA80" s="447" t="s">
        <v>133</v>
      </c>
      <c r="BB80" s="448"/>
      <c r="BC80" s="448"/>
      <c r="BD80" s="448"/>
      <c r="BE80" s="448"/>
      <c r="BF80" s="449"/>
      <c r="BG80" s="447" t="s">
        <v>428</v>
      </c>
      <c r="BH80" s="448"/>
      <c r="BI80" s="448"/>
      <c r="BJ80" s="448"/>
      <c r="BK80" s="448"/>
      <c r="BL80" s="449"/>
      <c r="BM80" s="457"/>
      <c r="BN80" s="458"/>
      <c r="BO80" s="458"/>
      <c r="BP80" s="458"/>
      <c r="BQ80" s="458"/>
      <c r="BR80" s="458"/>
      <c r="BS80" s="458"/>
      <c r="BT80" s="458"/>
      <c r="BU80" s="459"/>
      <c r="BV80" s="225"/>
      <c r="BW80" s="161"/>
      <c r="BX80" s="161"/>
      <c r="BY80" s="161"/>
      <c r="BZ80" s="226"/>
      <c r="CA80" s="227"/>
      <c r="CB80" s="226"/>
      <c r="CC80" s="228"/>
    </row>
    <row r="81" spans="2:81" ht="15.75" hidden="1" customHeight="1" x14ac:dyDescent="0.25">
      <c r="B81" s="306"/>
      <c r="C81" s="307"/>
      <c r="D81" s="307"/>
      <c r="E81" s="307"/>
      <c r="F81" s="307"/>
      <c r="G81" s="307"/>
      <c r="H81" s="307"/>
      <c r="I81" s="307"/>
      <c r="J81" s="307"/>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307"/>
      <c r="AP81" s="307"/>
      <c r="AQ81" s="307"/>
      <c r="AR81" s="307"/>
      <c r="AS81" s="307"/>
      <c r="AT81" s="307"/>
      <c r="AU81" s="307"/>
      <c r="AV81" s="307"/>
      <c r="AW81" s="413" t="s">
        <v>429</v>
      </c>
      <c r="AX81" s="315"/>
      <c r="AY81" s="315"/>
      <c r="AZ81" s="316"/>
      <c r="BA81" s="314" t="s">
        <v>430</v>
      </c>
      <c r="BB81" s="315"/>
      <c r="BC81" s="315"/>
      <c r="BD81" s="315"/>
      <c r="BE81" s="315"/>
      <c r="BF81" s="316"/>
      <c r="BG81" s="314"/>
      <c r="BH81" s="315"/>
      <c r="BI81" s="315"/>
      <c r="BJ81" s="315"/>
      <c r="BK81" s="315"/>
      <c r="BL81" s="316"/>
      <c r="BM81" s="229"/>
      <c r="BN81" s="229"/>
      <c r="BO81" s="229"/>
      <c r="BP81" s="229"/>
      <c r="BQ81" s="229"/>
      <c r="BR81" s="229"/>
      <c r="BS81" s="229"/>
      <c r="BT81" s="229"/>
      <c r="BU81" s="229"/>
      <c r="BV81" s="229"/>
      <c r="BW81" s="332"/>
      <c r="BX81" s="332"/>
      <c r="BY81" s="332"/>
      <c r="BZ81" s="226"/>
      <c r="CA81" s="227"/>
      <c r="CB81" s="226"/>
      <c r="CC81" s="228"/>
    </row>
    <row r="82" spans="2:81" ht="14.25" hidden="1" customHeight="1" x14ac:dyDescent="0.25">
      <c r="B82" s="330"/>
      <c r="C82" s="331"/>
      <c r="D82" s="331"/>
      <c r="E82" s="331"/>
      <c r="F82" s="331"/>
      <c r="G82" s="331"/>
      <c r="H82" s="331"/>
      <c r="I82" s="331"/>
      <c r="J82" s="331"/>
      <c r="K82" s="331"/>
      <c r="L82" s="331"/>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1"/>
      <c r="AJ82" s="331"/>
      <c r="AK82" s="331"/>
      <c r="AL82" s="331"/>
      <c r="AM82" s="331"/>
      <c r="AN82" s="331"/>
      <c r="AO82" s="331"/>
      <c r="AP82" s="331"/>
      <c r="AQ82" s="331"/>
      <c r="AR82" s="331"/>
      <c r="AS82" s="331"/>
      <c r="AT82" s="331"/>
      <c r="AU82" s="331"/>
      <c r="AV82" s="331"/>
      <c r="AW82" s="417"/>
      <c r="AX82" s="318"/>
      <c r="AY82" s="318"/>
      <c r="AZ82" s="319"/>
      <c r="BA82" s="317"/>
      <c r="BB82" s="318"/>
      <c r="BC82" s="318"/>
      <c r="BD82" s="318"/>
      <c r="BE82" s="318"/>
      <c r="BF82" s="319"/>
      <c r="BG82" s="317"/>
      <c r="BH82" s="318"/>
      <c r="BI82" s="318"/>
      <c r="BJ82" s="318"/>
      <c r="BK82" s="318"/>
      <c r="BL82" s="319"/>
      <c r="BM82" s="230"/>
      <c r="BN82" s="230"/>
      <c r="BO82" s="230"/>
      <c r="BP82" s="230"/>
      <c r="BQ82" s="230"/>
      <c r="BR82" s="230"/>
      <c r="BS82" s="230"/>
      <c r="BT82" s="230"/>
      <c r="BU82" s="230"/>
      <c r="BV82" s="230"/>
      <c r="BW82" s="333"/>
      <c r="BX82" s="333"/>
      <c r="BY82" s="333"/>
      <c r="BZ82" s="226"/>
      <c r="CA82" s="227"/>
      <c r="CB82" s="226"/>
      <c r="CC82" s="228"/>
    </row>
    <row r="83" spans="2:81" x14ac:dyDescent="0.2">
      <c r="B83" s="464" t="s">
        <v>687</v>
      </c>
      <c r="C83" s="465"/>
      <c r="D83" s="465"/>
      <c r="E83" s="465"/>
      <c r="F83" s="465"/>
      <c r="G83" s="465"/>
      <c r="H83" s="465"/>
      <c r="I83" s="465"/>
      <c r="J83" s="465"/>
      <c r="K83" s="465"/>
      <c r="L83" s="465"/>
      <c r="M83" s="465"/>
      <c r="N83" s="465"/>
      <c r="O83" s="465"/>
      <c r="P83" s="465"/>
      <c r="Q83" s="465"/>
      <c r="R83" s="465"/>
      <c r="S83" s="465"/>
      <c r="T83" s="465"/>
      <c r="U83" s="465"/>
      <c r="V83" s="465"/>
      <c r="W83" s="465"/>
      <c r="X83" s="465"/>
      <c r="Y83" s="465"/>
      <c r="Z83" s="465"/>
      <c r="AA83" s="465"/>
      <c r="AB83" s="465"/>
      <c r="AC83" s="465"/>
      <c r="AD83" s="465"/>
      <c r="AE83" s="465"/>
      <c r="AF83" s="465"/>
      <c r="AG83" s="465"/>
      <c r="AH83" s="465"/>
      <c r="AI83" s="465"/>
      <c r="AJ83" s="465"/>
      <c r="AK83" s="465"/>
      <c r="AL83" s="465"/>
      <c r="AM83" s="465"/>
      <c r="AN83" s="465"/>
      <c r="AO83" s="465"/>
      <c r="AP83" s="465"/>
      <c r="AQ83" s="465"/>
      <c r="AR83" s="465"/>
      <c r="AS83" s="465"/>
      <c r="AT83" s="465"/>
      <c r="AU83" s="465"/>
      <c r="AV83" s="466"/>
      <c r="AW83" s="413" t="s">
        <v>431</v>
      </c>
      <c r="AX83" s="315"/>
      <c r="AY83" s="315"/>
      <c r="AZ83" s="316"/>
      <c r="BA83" s="314" t="s">
        <v>134</v>
      </c>
      <c r="BB83" s="315"/>
      <c r="BC83" s="315"/>
      <c r="BD83" s="315"/>
      <c r="BE83" s="315"/>
      <c r="BF83" s="316"/>
      <c r="BG83" s="314" t="s">
        <v>432</v>
      </c>
      <c r="BH83" s="315"/>
      <c r="BI83" s="315"/>
      <c r="BJ83" s="315"/>
      <c r="BK83" s="315"/>
      <c r="BL83" s="316"/>
      <c r="BM83" s="470"/>
      <c r="BN83" s="471"/>
      <c r="BO83" s="471"/>
      <c r="BP83" s="471"/>
      <c r="BQ83" s="471"/>
      <c r="BR83" s="471"/>
      <c r="BS83" s="471"/>
      <c r="BT83" s="471"/>
      <c r="BU83" s="472"/>
      <c r="BV83" s="470"/>
      <c r="BW83" s="332">
        <f>SUM(BW85:BW87)</f>
        <v>8721400</v>
      </c>
      <c r="BX83" s="332">
        <f>SUM(BX85:BX87)</f>
        <v>0</v>
      </c>
      <c r="BY83" s="460">
        <f>SUM(BY85:BY87)</f>
        <v>0</v>
      </c>
      <c r="BZ83" s="460"/>
      <c r="CA83" s="460">
        <f>SUM(CA85:CA87)</f>
        <v>0</v>
      </c>
      <c r="CB83" s="460">
        <f>SUM(CB85:CB87)</f>
        <v>0</v>
      </c>
      <c r="CC83" s="462">
        <f>SUM(CC85:CC87)</f>
        <v>0</v>
      </c>
    </row>
    <row r="84" spans="2:81" x14ac:dyDescent="0.2">
      <c r="B84" s="467"/>
      <c r="C84" s="468"/>
      <c r="D84" s="468"/>
      <c r="E84" s="468"/>
      <c r="F84" s="468"/>
      <c r="G84" s="468"/>
      <c r="H84" s="468"/>
      <c r="I84" s="468"/>
      <c r="J84" s="468"/>
      <c r="K84" s="468"/>
      <c r="L84" s="468"/>
      <c r="M84" s="468"/>
      <c r="N84" s="468"/>
      <c r="O84" s="468"/>
      <c r="P84" s="468"/>
      <c r="Q84" s="468"/>
      <c r="R84" s="468"/>
      <c r="S84" s="468"/>
      <c r="T84" s="468"/>
      <c r="U84" s="468"/>
      <c r="V84" s="468"/>
      <c r="W84" s="468"/>
      <c r="X84" s="468"/>
      <c r="Y84" s="468"/>
      <c r="Z84" s="468"/>
      <c r="AA84" s="468"/>
      <c r="AB84" s="468"/>
      <c r="AC84" s="468"/>
      <c r="AD84" s="468"/>
      <c r="AE84" s="468"/>
      <c r="AF84" s="468"/>
      <c r="AG84" s="468"/>
      <c r="AH84" s="468"/>
      <c r="AI84" s="468"/>
      <c r="AJ84" s="468"/>
      <c r="AK84" s="468"/>
      <c r="AL84" s="468"/>
      <c r="AM84" s="468"/>
      <c r="AN84" s="468"/>
      <c r="AO84" s="468"/>
      <c r="AP84" s="468"/>
      <c r="AQ84" s="468"/>
      <c r="AR84" s="468"/>
      <c r="AS84" s="468"/>
      <c r="AT84" s="468"/>
      <c r="AU84" s="468"/>
      <c r="AV84" s="469"/>
      <c r="AW84" s="417"/>
      <c r="AX84" s="318"/>
      <c r="AY84" s="318"/>
      <c r="AZ84" s="319"/>
      <c r="BA84" s="317"/>
      <c r="BB84" s="318"/>
      <c r="BC84" s="318"/>
      <c r="BD84" s="318"/>
      <c r="BE84" s="318"/>
      <c r="BF84" s="319"/>
      <c r="BG84" s="317"/>
      <c r="BH84" s="318"/>
      <c r="BI84" s="318"/>
      <c r="BJ84" s="318"/>
      <c r="BK84" s="318"/>
      <c r="BL84" s="319"/>
      <c r="BM84" s="473"/>
      <c r="BN84" s="474"/>
      <c r="BO84" s="474"/>
      <c r="BP84" s="474"/>
      <c r="BQ84" s="474"/>
      <c r="BR84" s="474"/>
      <c r="BS84" s="474"/>
      <c r="BT84" s="474"/>
      <c r="BU84" s="475"/>
      <c r="BV84" s="473"/>
      <c r="BW84" s="333"/>
      <c r="BX84" s="333"/>
      <c r="BY84" s="461"/>
      <c r="BZ84" s="461"/>
      <c r="CA84" s="461"/>
      <c r="CB84" s="461"/>
      <c r="CC84" s="463"/>
    </row>
    <row r="85" spans="2:81" ht="13.15" hidden="1" x14ac:dyDescent="0.25">
      <c r="B85" s="478" t="s">
        <v>7</v>
      </c>
      <c r="C85" s="479"/>
      <c r="D85" s="479"/>
      <c r="E85" s="479"/>
      <c r="F85" s="479"/>
      <c r="G85" s="479"/>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479"/>
      <c r="AM85" s="479"/>
      <c r="AN85" s="479"/>
      <c r="AO85" s="479"/>
      <c r="AP85" s="479"/>
      <c r="AQ85" s="479"/>
      <c r="AR85" s="479"/>
      <c r="AS85" s="479"/>
      <c r="AT85" s="479"/>
      <c r="AU85" s="479"/>
      <c r="AV85" s="479"/>
      <c r="AW85" s="413" t="s">
        <v>433</v>
      </c>
      <c r="AX85" s="315"/>
      <c r="AY85" s="315"/>
      <c r="AZ85" s="316"/>
      <c r="BA85" s="314" t="s">
        <v>134</v>
      </c>
      <c r="BB85" s="315"/>
      <c r="BC85" s="315"/>
      <c r="BD85" s="315"/>
      <c r="BE85" s="315"/>
      <c r="BF85" s="316"/>
      <c r="BG85" s="314" t="s">
        <v>434</v>
      </c>
      <c r="BH85" s="315"/>
      <c r="BI85" s="315"/>
      <c r="BJ85" s="315"/>
      <c r="BK85" s="315"/>
      <c r="BL85" s="316"/>
      <c r="BM85" s="470"/>
      <c r="BN85" s="471"/>
      <c r="BO85" s="471"/>
      <c r="BP85" s="471"/>
      <c r="BQ85" s="471"/>
      <c r="BR85" s="471"/>
      <c r="BS85" s="471"/>
      <c r="BT85" s="471"/>
      <c r="BU85" s="472"/>
      <c r="BV85" s="470"/>
      <c r="BW85" s="332">
        <f>MROUND('213 МЗ'!F23,100)</f>
        <v>8721400</v>
      </c>
      <c r="BX85" s="332"/>
      <c r="BY85" s="460"/>
      <c r="BZ85" s="460"/>
      <c r="CA85" s="460"/>
      <c r="CB85" s="460"/>
      <c r="CC85" s="462"/>
    </row>
    <row r="86" spans="2:81" x14ac:dyDescent="0.2">
      <c r="B86" s="334" t="s">
        <v>435</v>
      </c>
      <c r="C86" s="335"/>
      <c r="D86" s="335"/>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335"/>
      <c r="AH86" s="335"/>
      <c r="AI86" s="335"/>
      <c r="AJ86" s="335"/>
      <c r="AK86" s="335"/>
      <c r="AL86" s="335"/>
      <c r="AM86" s="335"/>
      <c r="AN86" s="335"/>
      <c r="AO86" s="335"/>
      <c r="AP86" s="335"/>
      <c r="AQ86" s="335"/>
      <c r="AR86" s="335"/>
      <c r="AS86" s="335"/>
      <c r="AT86" s="335"/>
      <c r="AU86" s="335"/>
      <c r="AV86" s="335"/>
      <c r="AW86" s="417"/>
      <c r="AX86" s="318"/>
      <c r="AY86" s="318"/>
      <c r="AZ86" s="319"/>
      <c r="BA86" s="317"/>
      <c r="BB86" s="318"/>
      <c r="BC86" s="318"/>
      <c r="BD86" s="318"/>
      <c r="BE86" s="318"/>
      <c r="BF86" s="319"/>
      <c r="BG86" s="317"/>
      <c r="BH86" s="318"/>
      <c r="BI86" s="318"/>
      <c r="BJ86" s="318"/>
      <c r="BK86" s="318"/>
      <c r="BL86" s="319"/>
      <c r="BM86" s="473"/>
      <c r="BN86" s="474"/>
      <c r="BO86" s="474"/>
      <c r="BP86" s="474"/>
      <c r="BQ86" s="474"/>
      <c r="BR86" s="474"/>
      <c r="BS86" s="474"/>
      <c r="BT86" s="474"/>
      <c r="BU86" s="475"/>
      <c r="BV86" s="473"/>
      <c r="BW86" s="333"/>
      <c r="BX86" s="333"/>
      <c r="BY86" s="461"/>
      <c r="BZ86" s="461"/>
      <c r="CA86" s="461"/>
      <c r="CB86" s="461"/>
      <c r="CC86" s="463"/>
    </row>
    <row r="87" spans="2:81" ht="15" customHeight="1" x14ac:dyDescent="0.2">
      <c r="B87" s="476" t="s">
        <v>436</v>
      </c>
      <c r="C87" s="477"/>
      <c r="D87" s="477"/>
      <c r="E87" s="477"/>
      <c r="F87" s="477"/>
      <c r="G87" s="477"/>
      <c r="H87" s="477"/>
      <c r="I87" s="477"/>
      <c r="J87" s="477"/>
      <c r="K87" s="477"/>
      <c r="L87" s="477"/>
      <c r="M87" s="477"/>
      <c r="N87" s="477"/>
      <c r="O87" s="477"/>
      <c r="P87" s="477"/>
      <c r="Q87" s="477"/>
      <c r="R87" s="477"/>
      <c r="S87" s="477"/>
      <c r="T87" s="477"/>
      <c r="U87" s="477"/>
      <c r="V87" s="477"/>
      <c r="W87" s="477"/>
      <c r="X87" s="477"/>
      <c r="Y87" s="477"/>
      <c r="Z87" s="477"/>
      <c r="AA87" s="477"/>
      <c r="AB87" s="477"/>
      <c r="AC87" s="477"/>
      <c r="AD87" s="477"/>
      <c r="AE87" s="477"/>
      <c r="AF87" s="477"/>
      <c r="AG87" s="477"/>
      <c r="AH87" s="477"/>
      <c r="AI87" s="477"/>
      <c r="AJ87" s="477"/>
      <c r="AK87" s="477"/>
      <c r="AL87" s="477"/>
      <c r="AM87" s="477"/>
      <c r="AN87" s="477"/>
      <c r="AO87" s="477"/>
      <c r="AP87" s="477"/>
      <c r="AQ87" s="477"/>
      <c r="AR87" s="477"/>
      <c r="AS87" s="477"/>
      <c r="AT87" s="477"/>
      <c r="AU87" s="477"/>
      <c r="AV87" s="477"/>
      <c r="AW87" s="401" t="s">
        <v>437</v>
      </c>
      <c r="AX87" s="347"/>
      <c r="AY87" s="347"/>
      <c r="AZ87" s="347"/>
      <c r="BA87" s="347"/>
      <c r="BB87" s="347"/>
      <c r="BC87" s="347"/>
      <c r="BD87" s="347"/>
      <c r="BE87" s="347"/>
      <c r="BF87" s="347"/>
      <c r="BG87" s="347"/>
      <c r="BH87" s="347"/>
      <c r="BI87" s="347"/>
      <c r="BJ87" s="347"/>
      <c r="BK87" s="347"/>
      <c r="BL87" s="347"/>
      <c r="BM87" s="457"/>
      <c r="BN87" s="458"/>
      <c r="BO87" s="458"/>
      <c r="BP87" s="458"/>
      <c r="BQ87" s="458"/>
      <c r="BR87" s="458"/>
      <c r="BS87" s="458"/>
      <c r="BT87" s="458"/>
      <c r="BU87" s="459"/>
      <c r="BV87" s="225"/>
      <c r="BW87" s="152"/>
      <c r="BX87" s="161"/>
      <c r="BY87" s="193"/>
      <c r="BZ87" s="193"/>
      <c r="CA87" s="194"/>
      <c r="CB87" s="193"/>
      <c r="CC87" s="231"/>
    </row>
    <row r="88" spans="2:81" ht="12" customHeight="1" x14ac:dyDescent="0.2">
      <c r="B88" s="435" t="s">
        <v>440</v>
      </c>
      <c r="C88" s="436"/>
      <c r="D88" s="436"/>
      <c r="E88" s="436"/>
      <c r="F88" s="436"/>
      <c r="G88" s="436"/>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6"/>
      <c r="AJ88" s="436"/>
      <c r="AK88" s="436"/>
      <c r="AL88" s="436"/>
      <c r="AM88" s="436"/>
      <c r="AN88" s="436"/>
      <c r="AO88" s="436"/>
      <c r="AP88" s="436"/>
      <c r="AQ88" s="436"/>
      <c r="AR88" s="436"/>
      <c r="AS88" s="436"/>
      <c r="AT88" s="436"/>
      <c r="AU88" s="436"/>
      <c r="AV88" s="437"/>
      <c r="AW88" s="413" t="s">
        <v>441</v>
      </c>
      <c r="AX88" s="315"/>
      <c r="AY88" s="315"/>
      <c r="AZ88" s="316"/>
      <c r="BA88" s="314" t="s">
        <v>442</v>
      </c>
      <c r="BB88" s="315"/>
      <c r="BC88" s="315"/>
      <c r="BD88" s="315"/>
      <c r="BE88" s="315"/>
      <c r="BF88" s="316"/>
      <c r="BG88" s="314" t="s">
        <v>443</v>
      </c>
      <c r="BH88" s="315"/>
      <c r="BI88" s="315"/>
      <c r="BJ88" s="315"/>
      <c r="BK88" s="315"/>
      <c r="BL88" s="316"/>
      <c r="BM88" s="470"/>
      <c r="BN88" s="471"/>
      <c r="BO88" s="471"/>
      <c r="BP88" s="471"/>
      <c r="BQ88" s="471"/>
      <c r="BR88" s="471"/>
      <c r="BS88" s="471"/>
      <c r="BT88" s="471"/>
      <c r="BU88" s="472"/>
      <c r="BV88" s="470"/>
      <c r="BW88" s="320"/>
      <c r="BX88" s="155"/>
      <c r="BY88" s="480"/>
      <c r="BZ88" s="460"/>
      <c r="CA88" s="460"/>
      <c r="CB88" s="460"/>
      <c r="CC88" s="462"/>
    </row>
    <row r="89" spans="2:81" x14ac:dyDescent="0.2">
      <c r="B89" s="429" t="s">
        <v>444</v>
      </c>
      <c r="C89" s="430"/>
      <c r="D89" s="430"/>
      <c r="E89" s="430"/>
      <c r="F89" s="430"/>
      <c r="G89" s="430"/>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430"/>
      <c r="AL89" s="430"/>
      <c r="AM89" s="430"/>
      <c r="AN89" s="430"/>
      <c r="AO89" s="430"/>
      <c r="AP89" s="430"/>
      <c r="AQ89" s="430"/>
      <c r="AR89" s="430"/>
      <c r="AS89" s="430"/>
      <c r="AT89" s="430"/>
      <c r="AU89" s="430"/>
      <c r="AV89" s="430"/>
      <c r="AW89" s="418"/>
      <c r="AX89" s="419"/>
      <c r="AY89" s="419"/>
      <c r="AZ89" s="420"/>
      <c r="BA89" s="421"/>
      <c r="BB89" s="419"/>
      <c r="BC89" s="419"/>
      <c r="BD89" s="419"/>
      <c r="BE89" s="419"/>
      <c r="BF89" s="420"/>
      <c r="BG89" s="421"/>
      <c r="BH89" s="419"/>
      <c r="BI89" s="419"/>
      <c r="BJ89" s="419"/>
      <c r="BK89" s="419"/>
      <c r="BL89" s="420"/>
      <c r="BM89" s="486"/>
      <c r="BN89" s="487"/>
      <c r="BO89" s="487"/>
      <c r="BP89" s="487"/>
      <c r="BQ89" s="487"/>
      <c r="BR89" s="487"/>
      <c r="BS89" s="487"/>
      <c r="BT89" s="487"/>
      <c r="BU89" s="488"/>
      <c r="BV89" s="486"/>
      <c r="BW89" s="483"/>
      <c r="BX89" s="156"/>
      <c r="BY89" s="481"/>
      <c r="BZ89" s="484"/>
      <c r="CA89" s="484"/>
      <c r="CB89" s="484"/>
      <c r="CC89" s="485"/>
    </row>
    <row r="90" spans="2:81" ht="11.25" customHeight="1" x14ac:dyDescent="0.2">
      <c r="B90" s="330" t="s">
        <v>445</v>
      </c>
      <c r="C90" s="331"/>
      <c r="D90" s="331"/>
      <c r="E90" s="331"/>
      <c r="F90" s="331"/>
      <c r="G90" s="331"/>
      <c r="H90" s="331"/>
      <c r="I90" s="331"/>
      <c r="J90" s="331"/>
      <c r="K90" s="331"/>
      <c r="L90" s="331"/>
      <c r="M90" s="331"/>
      <c r="N90" s="331"/>
      <c r="O90" s="331"/>
      <c r="P90" s="331"/>
      <c r="Q90" s="331"/>
      <c r="R90" s="331"/>
      <c r="S90" s="331"/>
      <c r="T90" s="331"/>
      <c r="U90" s="331"/>
      <c r="V90" s="331"/>
      <c r="W90" s="331"/>
      <c r="X90" s="331"/>
      <c r="Y90" s="331"/>
      <c r="Z90" s="331"/>
      <c r="AA90" s="331"/>
      <c r="AB90" s="331"/>
      <c r="AC90" s="331"/>
      <c r="AD90" s="331"/>
      <c r="AE90" s="331"/>
      <c r="AF90" s="331"/>
      <c r="AG90" s="331"/>
      <c r="AH90" s="331"/>
      <c r="AI90" s="331"/>
      <c r="AJ90" s="331"/>
      <c r="AK90" s="331"/>
      <c r="AL90" s="331"/>
      <c r="AM90" s="331"/>
      <c r="AN90" s="331"/>
      <c r="AO90" s="331"/>
      <c r="AP90" s="331"/>
      <c r="AQ90" s="331"/>
      <c r="AR90" s="331"/>
      <c r="AS90" s="331"/>
      <c r="AT90" s="331"/>
      <c r="AU90" s="331"/>
      <c r="AV90" s="331"/>
      <c r="AW90" s="417"/>
      <c r="AX90" s="318"/>
      <c r="AY90" s="318"/>
      <c r="AZ90" s="319"/>
      <c r="BA90" s="317"/>
      <c r="BB90" s="318"/>
      <c r="BC90" s="318"/>
      <c r="BD90" s="318"/>
      <c r="BE90" s="318"/>
      <c r="BF90" s="319"/>
      <c r="BG90" s="317"/>
      <c r="BH90" s="318"/>
      <c r="BI90" s="318"/>
      <c r="BJ90" s="318"/>
      <c r="BK90" s="318"/>
      <c r="BL90" s="319"/>
      <c r="BM90" s="473"/>
      <c r="BN90" s="474"/>
      <c r="BO90" s="474"/>
      <c r="BP90" s="474"/>
      <c r="BQ90" s="474"/>
      <c r="BR90" s="474"/>
      <c r="BS90" s="474"/>
      <c r="BT90" s="474"/>
      <c r="BU90" s="475"/>
      <c r="BV90" s="473"/>
      <c r="BW90" s="321"/>
      <c r="BX90" s="157"/>
      <c r="BY90" s="482"/>
      <c r="BZ90" s="461"/>
      <c r="CA90" s="461"/>
      <c r="CB90" s="461"/>
      <c r="CC90" s="463"/>
    </row>
    <row r="91" spans="2:81" ht="12.75" hidden="1" customHeight="1" x14ac:dyDescent="0.25">
      <c r="B91" s="306" t="s">
        <v>446</v>
      </c>
      <c r="C91" s="307"/>
      <c r="D91" s="307"/>
      <c r="E91" s="307"/>
      <c r="F91" s="307"/>
      <c r="G91" s="307"/>
      <c r="H91" s="307"/>
      <c r="I91" s="307"/>
      <c r="J91" s="307"/>
      <c r="K91" s="307"/>
      <c r="L91" s="307"/>
      <c r="M91" s="307"/>
      <c r="N91" s="307"/>
      <c r="O91" s="307"/>
      <c r="P91" s="307"/>
      <c r="Q91" s="307"/>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7"/>
      <c r="AO91" s="307"/>
      <c r="AP91" s="307"/>
      <c r="AQ91" s="307"/>
      <c r="AR91" s="307"/>
      <c r="AS91" s="307"/>
      <c r="AT91" s="307"/>
      <c r="AU91" s="307"/>
      <c r="AV91" s="308"/>
      <c r="AW91" s="413" t="s">
        <v>447</v>
      </c>
      <c r="AX91" s="315"/>
      <c r="AY91" s="315"/>
      <c r="AZ91" s="316"/>
      <c r="BA91" s="314" t="s">
        <v>448</v>
      </c>
      <c r="BB91" s="315"/>
      <c r="BC91" s="315"/>
      <c r="BD91" s="315"/>
      <c r="BE91" s="315"/>
      <c r="BF91" s="316"/>
      <c r="BG91" s="314"/>
      <c r="BH91" s="315"/>
      <c r="BI91" s="315"/>
      <c r="BJ91" s="315"/>
      <c r="BK91" s="315"/>
      <c r="BL91" s="316"/>
      <c r="BM91" s="229"/>
      <c r="BN91" s="229"/>
      <c r="BO91" s="229"/>
      <c r="BP91" s="229"/>
      <c r="BQ91" s="229"/>
      <c r="BR91" s="229"/>
      <c r="BS91" s="229"/>
      <c r="BT91" s="229"/>
      <c r="BU91" s="229"/>
      <c r="BV91" s="229"/>
      <c r="BW91" s="332"/>
      <c r="BX91" s="332"/>
      <c r="BY91" s="460"/>
      <c r="BZ91" s="193"/>
      <c r="CA91" s="194"/>
      <c r="CB91" s="193"/>
      <c r="CC91" s="231"/>
    </row>
    <row r="92" spans="2:81" ht="12.75" hidden="1" customHeight="1" x14ac:dyDescent="0.25">
      <c r="B92" s="330" t="s">
        <v>449</v>
      </c>
      <c r="C92" s="331"/>
      <c r="D92" s="331"/>
      <c r="E92" s="331"/>
      <c r="F92" s="331"/>
      <c r="G92" s="331"/>
      <c r="H92" s="331"/>
      <c r="I92" s="331"/>
      <c r="J92" s="331"/>
      <c r="K92" s="331"/>
      <c r="L92" s="331"/>
      <c r="M92" s="331"/>
      <c r="N92" s="331"/>
      <c r="O92" s="331"/>
      <c r="P92" s="331"/>
      <c r="Q92" s="331"/>
      <c r="R92" s="331"/>
      <c r="S92" s="331"/>
      <c r="T92" s="331"/>
      <c r="U92" s="331"/>
      <c r="V92" s="331"/>
      <c r="W92" s="331"/>
      <c r="X92" s="331"/>
      <c r="Y92" s="331"/>
      <c r="Z92" s="331"/>
      <c r="AA92" s="331"/>
      <c r="AB92" s="331"/>
      <c r="AC92" s="331"/>
      <c r="AD92" s="331"/>
      <c r="AE92" s="331"/>
      <c r="AF92" s="331"/>
      <c r="AG92" s="331"/>
      <c r="AH92" s="331"/>
      <c r="AI92" s="331"/>
      <c r="AJ92" s="331"/>
      <c r="AK92" s="331"/>
      <c r="AL92" s="331"/>
      <c r="AM92" s="331"/>
      <c r="AN92" s="331"/>
      <c r="AO92" s="331"/>
      <c r="AP92" s="331"/>
      <c r="AQ92" s="331"/>
      <c r="AR92" s="331"/>
      <c r="AS92" s="331"/>
      <c r="AT92" s="331"/>
      <c r="AU92" s="331"/>
      <c r="AV92" s="412"/>
      <c r="AW92" s="417"/>
      <c r="AX92" s="318"/>
      <c r="AY92" s="318"/>
      <c r="AZ92" s="319"/>
      <c r="BA92" s="317"/>
      <c r="BB92" s="318"/>
      <c r="BC92" s="318"/>
      <c r="BD92" s="318"/>
      <c r="BE92" s="318"/>
      <c r="BF92" s="319"/>
      <c r="BG92" s="317"/>
      <c r="BH92" s="318"/>
      <c r="BI92" s="318"/>
      <c r="BJ92" s="318"/>
      <c r="BK92" s="318"/>
      <c r="BL92" s="319"/>
      <c r="BM92" s="230"/>
      <c r="BN92" s="230"/>
      <c r="BO92" s="230"/>
      <c r="BP92" s="230"/>
      <c r="BQ92" s="230"/>
      <c r="BR92" s="230"/>
      <c r="BS92" s="230"/>
      <c r="BT92" s="230"/>
      <c r="BU92" s="230"/>
      <c r="BV92" s="230"/>
      <c r="BW92" s="333"/>
      <c r="BX92" s="333"/>
      <c r="BY92" s="461"/>
      <c r="BZ92" s="193"/>
      <c r="CA92" s="194"/>
      <c r="CB92" s="193"/>
      <c r="CC92" s="231"/>
    </row>
    <row r="93" spans="2:81" ht="13.5" customHeight="1" x14ac:dyDescent="0.2">
      <c r="B93" s="409" t="s">
        <v>450</v>
      </c>
      <c r="C93" s="410"/>
      <c r="D93" s="410"/>
      <c r="E93" s="410"/>
      <c r="F93" s="410"/>
      <c r="G93" s="410"/>
      <c r="H93" s="410"/>
      <c r="I93" s="410"/>
      <c r="J93" s="410"/>
      <c r="K93" s="410"/>
      <c r="L93" s="410"/>
      <c r="M93" s="410"/>
      <c r="N93" s="410"/>
      <c r="O93" s="410"/>
      <c r="P93" s="410"/>
      <c r="Q93" s="410"/>
      <c r="R93" s="410"/>
      <c r="S93" s="410"/>
      <c r="T93" s="410"/>
      <c r="U93" s="410"/>
      <c r="V93" s="410"/>
      <c r="W93" s="410"/>
      <c r="X93" s="410"/>
      <c r="Y93" s="410"/>
      <c r="Z93" s="410"/>
      <c r="AA93" s="410"/>
      <c r="AB93" s="410"/>
      <c r="AC93" s="410"/>
      <c r="AD93" s="410"/>
      <c r="AE93" s="410"/>
      <c r="AF93" s="410"/>
      <c r="AG93" s="410"/>
      <c r="AH93" s="410"/>
      <c r="AI93" s="410"/>
      <c r="AJ93" s="410"/>
      <c r="AK93" s="410"/>
      <c r="AL93" s="410"/>
      <c r="AM93" s="410"/>
      <c r="AN93" s="410"/>
      <c r="AO93" s="410"/>
      <c r="AP93" s="410"/>
      <c r="AQ93" s="410"/>
      <c r="AR93" s="410"/>
      <c r="AS93" s="410"/>
      <c r="AT93" s="410"/>
      <c r="AU93" s="410"/>
      <c r="AV93" s="411"/>
      <c r="AW93" s="401" t="s">
        <v>451</v>
      </c>
      <c r="AX93" s="347"/>
      <c r="AY93" s="347"/>
      <c r="AZ93" s="347"/>
      <c r="BA93" s="347" t="s">
        <v>452</v>
      </c>
      <c r="BB93" s="347"/>
      <c r="BC93" s="347"/>
      <c r="BD93" s="347"/>
      <c r="BE93" s="347"/>
      <c r="BF93" s="347"/>
      <c r="BG93" s="347" t="s">
        <v>453</v>
      </c>
      <c r="BH93" s="347"/>
      <c r="BI93" s="347"/>
      <c r="BJ93" s="347"/>
      <c r="BK93" s="347"/>
      <c r="BL93" s="347"/>
      <c r="BM93" s="457"/>
      <c r="BN93" s="458"/>
      <c r="BO93" s="458"/>
      <c r="BP93" s="458"/>
      <c r="BQ93" s="458"/>
      <c r="BR93" s="458"/>
      <c r="BS93" s="458"/>
      <c r="BT93" s="458"/>
      <c r="BU93" s="459"/>
      <c r="BV93" s="225"/>
      <c r="BW93" s="152">
        <f>SUM(BW94:BW115)</f>
        <v>0</v>
      </c>
      <c r="BX93" s="152">
        <f>SUM(BX94:BX115)</f>
        <v>12000</v>
      </c>
      <c r="BY93" s="193">
        <f>SUM(BY94:BY115)</f>
        <v>0</v>
      </c>
      <c r="BZ93" s="193"/>
      <c r="CA93" s="193">
        <f>SUM(CA94:CA115)</f>
        <v>0</v>
      </c>
      <c r="CB93" s="193">
        <f>SUM(CB94:CB115)</f>
        <v>0</v>
      </c>
      <c r="CC93" s="231">
        <f>SUM(CC94:CC115)</f>
        <v>0</v>
      </c>
    </row>
    <row r="94" spans="2:81" x14ac:dyDescent="0.2">
      <c r="B94" s="306" t="s">
        <v>454</v>
      </c>
      <c r="C94" s="307"/>
      <c r="D94" s="307"/>
      <c r="E94" s="307"/>
      <c r="F94" s="307"/>
      <c r="G94" s="307"/>
      <c r="H94" s="307"/>
      <c r="I94" s="307"/>
      <c r="J94" s="307"/>
      <c r="K94" s="307"/>
      <c r="L94" s="307"/>
      <c r="M94" s="307"/>
      <c r="N94" s="307"/>
      <c r="O94" s="307"/>
      <c r="P94" s="307"/>
      <c r="Q94" s="307"/>
      <c r="R94" s="307"/>
      <c r="S94" s="307"/>
      <c r="T94" s="307"/>
      <c r="U94" s="307"/>
      <c r="V94" s="307"/>
      <c r="W94" s="307"/>
      <c r="X94" s="307"/>
      <c r="Y94" s="307"/>
      <c r="Z94" s="307"/>
      <c r="AA94" s="307"/>
      <c r="AB94" s="307"/>
      <c r="AC94" s="307"/>
      <c r="AD94" s="307"/>
      <c r="AE94" s="307"/>
      <c r="AF94" s="307"/>
      <c r="AG94" s="307"/>
      <c r="AH94" s="307"/>
      <c r="AI94" s="307"/>
      <c r="AJ94" s="307"/>
      <c r="AK94" s="307"/>
      <c r="AL94" s="307"/>
      <c r="AM94" s="307"/>
      <c r="AN94" s="307"/>
      <c r="AO94" s="307"/>
      <c r="AP94" s="307"/>
      <c r="AQ94" s="307"/>
      <c r="AR94" s="307"/>
      <c r="AS94" s="307"/>
      <c r="AT94" s="307"/>
      <c r="AU94" s="307"/>
      <c r="AV94" s="307"/>
      <c r="AW94" s="413" t="s">
        <v>455</v>
      </c>
      <c r="AX94" s="315"/>
      <c r="AY94" s="315"/>
      <c r="AZ94" s="316"/>
      <c r="BA94" s="314" t="s">
        <v>136</v>
      </c>
      <c r="BB94" s="315"/>
      <c r="BC94" s="315"/>
      <c r="BD94" s="315"/>
      <c r="BE94" s="315"/>
      <c r="BF94" s="316"/>
      <c r="BG94" s="314" t="s">
        <v>456</v>
      </c>
      <c r="BH94" s="315"/>
      <c r="BI94" s="315"/>
      <c r="BJ94" s="315"/>
      <c r="BK94" s="315"/>
      <c r="BL94" s="316"/>
      <c r="BM94" s="470"/>
      <c r="BN94" s="471"/>
      <c r="BO94" s="471"/>
      <c r="BP94" s="471"/>
      <c r="BQ94" s="471"/>
      <c r="BR94" s="471"/>
      <c r="BS94" s="471"/>
      <c r="BT94" s="471"/>
      <c r="BU94" s="472"/>
      <c r="BV94" s="470"/>
      <c r="BW94" s="332"/>
      <c r="BX94" s="332">
        <f>MROUND('851 291 СИ имущ+земля'!H28,100)</f>
        <v>8600</v>
      </c>
      <c r="BY94" s="460"/>
      <c r="BZ94" s="460"/>
      <c r="CA94" s="460"/>
      <c r="CB94" s="460"/>
      <c r="CC94" s="462"/>
    </row>
    <row r="95" spans="2:81" ht="13.15" hidden="1" x14ac:dyDescent="0.25">
      <c r="B95" s="330" t="s">
        <v>135</v>
      </c>
      <c r="C95" s="331"/>
      <c r="D95" s="331"/>
      <c r="E95" s="331"/>
      <c r="F95" s="331"/>
      <c r="G95" s="331"/>
      <c r="H95" s="331"/>
      <c r="I95" s="331"/>
      <c r="J95" s="331"/>
      <c r="K95" s="331"/>
      <c r="L95" s="331"/>
      <c r="M95" s="331"/>
      <c r="N95" s="331"/>
      <c r="O95" s="331"/>
      <c r="P95" s="331"/>
      <c r="Q95" s="331"/>
      <c r="R95" s="331"/>
      <c r="S95" s="331"/>
      <c r="T95" s="331"/>
      <c r="U95" s="331"/>
      <c r="V95" s="331"/>
      <c r="W95" s="331"/>
      <c r="X95" s="331"/>
      <c r="Y95" s="331"/>
      <c r="Z95" s="331"/>
      <c r="AA95" s="331"/>
      <c r="AB95" s="331"/>
      <c r="AC95" s="331"/>
      <c r="AD95" s="331"/>
      <c r="AE95" s="331"/>
      <c r="AF95" s="331"/>
      <c r="AG95" s="331"/>
      <c r="AH95" s="331"/>
      <c r="AI95" s="331"/>
      <c r="AJ95" s="331"/>
      <c r="AK95" s="331"/>
      <c r="AL95" s="331"/>
      <c r="AM95" s="331"/>
      <c r="AN95" s="331"/>
      <c r="AO95" s="331"/>
      <c r="AP95" s="331"/>
      <c r="AQ95" s="331"/>
      <c r="AR95" s="331"/>
      <c r="AS95" s="331"/>
      <c r="AT95" s="331"/>
      <c r="AU95" s="331"/>
      <c r="AV95" s="331"/>
      <c r="AW95" s="417"/>
      <c r="AX95" s="318"/>
      <c r="AY95" s="318"/>
      <c r="AZ95" s="319"/>
      <c r="BA95" s="317"/>
      <c r="BB95" s="318"/>
      <c r="BC95" s="318"/>
      <c r="BD95" s="318"/>
      <c r="BE95" s="318"/>
      <c r="BF95" s="319"/>
      <c r="BG95" s="317"/>
      <c r="BH95" s="318"/>
      <c r="BI95" s="318"/>
      <c r="BJ95" s="318"/>
      <c r="BK95" s="318"/>
      <c r="BL95" s="319"/>
      <c r="BM95" s="473"/>
      <c r="BN95" s="474"/>
      <c r="BO95" s="474"/>
      <c r="BP95" s="474"/>
      <c r="BQ95" s="474"/>
      <c r="BR95" s="474"/>
      <c r="BS95" s="474"/>
      <c r="BT95" s="474"/>
      <c r="BU95" s="475"/>
      <c r="BV95" s="473"/>
      <c r="BW95" s="333"/>
      <c r="BX95" s="333"/>
      <c r="BY95" s="461"/>
      <c r="BZ95" s="461"/>
      <c r="CA95" s="461"/>
      <c r="CB95" s="461"/>
      <c r="CC95" s="463"/>
    </row>
    <row r="96" spans="2:81" ht="13.15" hidden="1" x14ac:dyDescent="0.25">
      <c r="B96" s="306" t="s">
        <v>457</v>
      </c>
      <c r="C96" s="307"/>
      <c r="D96" s="307"/>
      <c r="E96" s="307"/>
      <c r="F96" s="307"/>
      <c r="G96" s="307"/>
      <c r="H96" s="307"/>
      <c r="I96" s="307"/>
      <c r="J96" s="307"/>
      <c r="K96" s="307"/>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307"/>
      <c r="AP96" s="307"/>
      <c r="AQ96" s="307"/>
      <c r="AR96" s="307"/>
      <c r="AS96" s="307"/>
      <c r="AT96" s="307"/>
      <c r="AU96" s="307"/>
      <c r="AV96" s="307"/>
      <c r="AW96" s="413" t="s">
        <v>458</v>
      </c>
      <c r="AX96" s="315"/>
      <c r="AY96" s="315"/>
      <c r="AZ96" s="316"/>
      <c r="BA96" s="314"/>
      <c r="BB96" s="315"/>
      <c r="BC96" s="315"/>
      <c r="BD96" s="315"/>
      <c r="BE96" s="315"/>
      <c r="BF96" s="316"/>
      <c r="BG96" s="314"/>
      <c r="BH96" s="315"/>
      <c r="BI96" s="315"/>
      <c r="BJ96" s="315"/>
      <c r="BK96" s="315"/>
      <c r="BL96" s="316"/>
      <c r="BM96" s="470"/>
      <c r="BN96" s="471"/>
      <c r="BO96" s="471"/>
      <c r="BP96" s="471"/>
      <c r="BQ96" s="471"/>
      <c r="BR96" s="471"/>
      <c r="BS96" s="471"/>
      <c r="BT96" s="471"/>
      <c r="BU96" s="472"/>
      <c r="BV96" s="470"/>
      <c r="BW96" s="332"/>
      <c r="BX96" s="332"/>
      <c r="BY96" s="460"/>
      <c r="BZ96" s="460"/>
      <c r="CA96" s="460"/>
      <c r="CB96" s="460"/>
      <c r="CC96" s="462"/>
    </row>
    <row r="97" spans="2:81" ht="13.15" hidden="1" x14ac:dyDescent="0.25">
      <c r="B97" s="330" t="s">
        <v>459</v>
      </c>
      <c r="C97" s="331"/>
      <c r="D97" s="331"/>
      <c r="E97" s="331"/>
      <c r="F97" s="331"/>
      <c r="G97" s="331"/>
      <c r="H97" s="331"/>
      <c r="I97" s="331"/>
      <c r="J97" s="331"/>
      <c r="K97" s="331"/>
      <c r="L97" s="331"/>
      <c r="M97" s="331"/>
      <c r="N97" s="331"/>
      <c r="O97" s="331"/>
      <c r="P97" s="331"/>
      <c r="Q97" s="331"/>
      <c r="R97" s="331"/>
      <c r="S97" s="331"/>
      <c r="T97" s="331"/>
      <c r="U97" s="331"/>
      <c r="V97" s="331"/>
      <c r="W97" s="331"/>
      <c r="X97" s="331"/>
      <c r="Y97" s="331"/>
      <c r="Z97" s="331"/>
      <c r="AA97" s="331"/>
      <c r="AB97" s="331"/>
      <c r="AC97" s="331"/>
      <c r="AD97" s="331"/>
      <c r="AE97" s="331"/>
      <c r="AF97" s="331"/>
      <c r="AG97" s="331"/>
      <c r="AH97" s="331"/>
      <c r="AI97" s="331"/>
      <c r="AJ97" s="331"/>
      <c r="AK97" s="331"/>
      <c r="AL97" s="331"/>
      <c r="AM97" s="331"/>
      <c r="AN97" s="331"/>
      <c r="AO97" s="331"/>
      <c r="AP97" s="331"/>
      <c r="AQ97" s="331"/>
      <c r="AR97" s="331"/>
      <c r="AS97" s="331"/>
      <c r="AT97" s="331"/>
      <c r="AU97" s="331"/>
      <c r="AV97" s="331"/>
      <c r="AW97" s="417"/>
      <c r="AX97" s="318"/>
      <c r="AY97" s="318"/>
      <c r="AZ97" s="319"/>
      <c r="BA97" s="317"/>
      <c r="BB97" s="318"/>
      <c r="BC97" s="318"/>
      <c r="BD97" s="318"/>
      <c r="BE97" s="318"/>
      <c r="BF97" s="319"/>
      <c r="BG97" s="317"/>
      <c r="BH97" s="318"/>
      <c r="BI97" s="318"/>
      <c r="BJ97" s="318"/>
      <c r="BK97" s="318"/>
      <c r="BL97" s="319"/>
      <c r="BM97" s="473"/>
      <c r="BN97" s="474"/>
      <c r="BO97" s="474"/>
      <c r="BP97" s="474"/>
      <c r="BQ97" s="474"/>
      <c r="BR97" s="474"/>
      <c r="BS97" s="474"/>
      <c r="BT97" s="474"/>
      <c r="BU97" s="475"/>
      <c r="BV97" s="473"/>
      <c r="BW97" s="333"/>
      <c r="BX97" s="333"/>
      <c r="BY97" s="461"/>
      <c r="BZ97" s="461"/>
      <c r="CA97" s="461"/>
      <c r="CB97" s="461"/>
      <c r="CC97" s="463"/>
    </row>
    <row r="98" spans="2:81" ht="13.5" hidden="1" customHeight="1" x14ac:dyDescent="0.25">
      <c r="B98" s="440" t="s">
        <v>460</v>
      </c>
      <c r="C98" s="441"/>
      <c r="D98" s="441"/>
      <c r="E98" s="441"/>
      <c r="F98" s="441"/>
      <c r="G98" s="441"/>
      <c r="H98" s="441"/>
      <c r="I98" s="441"/>
      <c r="J98" s="441"/>
      <c r="K98" s="441"/>
      <c r="L98" s="441"/>
      <c r="M98" s="441"/>
      <c r="N98" s="441"/>
      <c r="O98" s="441"/>
      <c r="P98" s="441"/>
      <c r="Q98" s="441"/>
      <c r="R98" s="441"/>
      <c r="S98" s="441"/>
      <c r="T98" s="441"/>
      <c r="U98" s="441"/>
      <c r="V98" s="441"/>
      <c r="W98" s="441"/>
      <c r="X98" s="441"/>
      <c r="Y98" s="441"/>
      <c r="Z98" s="441"/>
      <c r="AA98" s="441"/>
      <c r="AB98" s="441"/>
      <c r="AC98" s="441"/>
      <c r="AD98" s="441"/>
      <c r="AE98" s="441"/>
      <c r="AF98" s="441"/>
      <c r="AG98" s="441"/>
      <c r="AH98" s="441"/>
      <c r="AI98" s="441"/>
      <c r="AJ98" s="441"/>
      <c r="AK98" s="441"/>
      <c r="AL98" s="441"/>
      <c r="AM98" s="441"/>
      <c r="AN98" s="441"/>
      <c r="AO98" s="441"/>
      <c r="AP98" s="441"/>
      <c r="AQ98" s="441"/>
      <c r="AR98" s="441"/>
      <c r="AS98" s="441"/>
      <c r="AT98" s="441"/>
      <c r="AU98" s="441"/>
      <c r="AV98" s="441"/>
      <c r="AW98" s="401" t="s">
        <v>461</v>
      </c>
      <c r="AX98" s="347"/>
      <c r="AY98" s="347"/>
      <c r="AZ98" s="347"/>
      <c r="BA98" s="347"/>
      <c r="BB98" s="347"/>
      <c r="BC98" s="347"/>
      <c r="BD98" s="347"/>
      <c r="BE98" s="347"/>
      <c r="BF98" s="347"/>
      <c r="BG98" s="347"/>
      <c r="BH98" s="347"/>
      <c r="BI98" s="347"/>
      <c r="BJ98" s="347"/>
      <c r="BK98" s="347"/>
      <c r="BL98" s="347"/>
      <c r="BM98" s="457"/>
      <c r="BN98" s="458"/>
      <c r="BO98" s="458"/>
      <c r="BP98" s="458"/>
      <c r="BQ98" s="458"/>
      <c r="BR98" s="458"/>
      <c r="BS98" s="458"/>
      <c r="BT98" s="458"/>
      <c r="BU98" s="459"/>
      <c r="BV98" s="225"/>
      <c r="BW98" s="152"/>
      <c r="BX98" s="161"/>
      <c r="BY98" s="193"/>
      <c r="BZ98" s="193"/>
      <c r="CA98" s="194"/>
      <c r="CB98" s="193"/>
      <c r="CC98" s="231"/>
    </row>
    <row r="99" spans="2:81" ht="13.5" hidden="1" customHeight="1" x14ac:dyDescent="0.25">
      <c r="B99" s="438" t="s">
        <v>462</v>
      </c>
      <c r="C99" s="439"/>
      <c r="D99" s="439"/>
      <c r="E99" s="439"/>
      <c r="F99" s="439"/>
      <c r="G99" s="439"/>
      <c r="H99" s="439"/>
      <c r="I99" s="439"/>
      <c r="J99" s="439"/>
      <c r="K99" s="439"/>
      <c r="L99" s="439"/>
      <c r="M99" s="439"/>
      <c r="N99" s="439"/>
      <c r="O99" s="439"/>
      <c r="P99" s="439"/>
      <c r="Q99" s="439"/>
      <c r="R99" s="439"/>
      <c r="S99" s="439"/>
      <c r="T99" s="439"/>
      <c r="U99" s="439"/>
      <c r="V99" s="439"/>
      <c r="W99" s="439"/>
      <c r="X99" s="439"/>
      <c r="Y99" s="439"/>
      <c r="Z99" s="439"/>
      <c r="AA99" s="439"/>
      <c r="AB99" s="439"/>
      <c r="AC99" s="439"/>
      <c r="AD99" s="439"/>
      <c r="AE99" s="439"/>
      <c r="AF99" s="439"/>
      <c r="AG99" s="439"/>
      <c r="AH99" s="439"/>
      <c r="AI99" s="439"/>
      <c r="AJ99" s="439"/>
      <c r="AK99" s="439"/>
      <c r="AL99" s="439"/>
      <c r="AM99" s="439"/>
      <c r="AN99" s="439"/>
      <c r="AO99" s="439"/>
      <c r="AP99" s="439"/>
      <c r="AQ99" s="439"/>
      <c r="AR99" s="439"/>
      <c r="AS99" s="439"/>
      <c r="AT99" s="439"/>
      <c r="AU99" s="439"/>
      <c r="AV99" s="439"/>
      <c r="AW99" s="401" t="s">
        <v>463</v>
      </c>
      <c r="AX99" s="347"/>
      <c r="AY99" s="347"/>
      <c r="AZ99" s="347"/>
      <c r="BA99" s="347"/>
      <c r="BB99" s="347"/>
      <c r="BC99" s="347"/>
      <c r="BD99" s="347"/>
      <c r="BE99" s="347"/>
      <c r="BF99" s="347"/>
      <c r="BG99" s="347"/>
      <c r="BH99" s="347"/>
      <c r="BI99" s="347"/>
      <c r="BJ99" s="347"/>
      <c r="BK99" s="347"/>
      <c r="BL99" s="347"/>
      <c r="BM99" s="232"/>
      <c r="BN99" s="232"/>
      <c r="BO99" s="232"/>
      <c r="BP99" s="232"/>
      <c r="BQ99" s="232"/>
      <c r="BR99" s="232"/>
      <c r="BS99" s="232"/>
      <c r="BT99" s="232"/>
      <c r="BU99" s="232"/>
      <c r="BV99" s="232"/>
      <c r="BW99" s="152"/>
      <c r="BX99" s="161"/>
      <c r="BY99" s="193"/>
      <c r="BZ99" s="193"/>
      <c r="CA99" s="194"/>
      <c r="CB99" s="193"/>
      <c r="CC99" s="231"/>
    </row>
    <row r="100" spans="2:81" ht="12.75" hidden="1" customHeight="1" x14ac:dyDescent="0.25">
      <c r="B100" s="306" t="s">
        <v>55</v>
      </c>
      <c r="C100" s="307"/>
      <c r="D100" s="307"/>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307"/>
      <c r="AP100" s="307"/>
      <c r="AQ100" s="307"/>
      <c r="AR100" s="307"/>
      <c r="AS100" s="307"/>
      <c r="AT100" s="307"/>
      <c r="AU100" s="307"/>
      <c r="AV100" s="307"/>
      <c r="AW100" s="413" t="s">
        <v>464</v>
      </c>
      <c r="AX100" s="315"/>
      <c r="AY100" s="315"/>
      <c r="AZ100" s="316"/>
      <c r="BA100" s="314"/>
      <c r="BB100" s="315"/>
      <c r="BC100" s="315"/>
      <c r="BD100" s="315"/>
      <c r="BE100" s="315"/>
      <c r="BF100" s="316"/>
      <c r="BG100" s="314"/>
      <c r="BH100" s="315"/>
      <c r="BI100" s="315"/>
      <c r="BJ100" s="315"/>
      <c r="BK100" s="315"/>
      <c r="BL100" s="316"/>
      <c r="BM100" s="229"/>
      <c r="BN100" s="229"/>
      <c r="BO100" s="229"/>
      <c r="BP100" s="229"/>
      <c r="BQ100" s="229"/>
      <c r="BR100" s="229"/>
      <c r="BS100" s="229"/>
      <c r="BT100" s="229"/>
      <c r="BU100" s="229"/>
      <c r="BV100" s="229"/>
      <c r="BW100" s="332"/>
      <c r="BX100" s="332"/>
      <c r="BY100" s="460"/>
      <c r="BZ100" s="193"/>
      <c r="CA100" s="194"/>
      <c r="CB100" s="193"/>
      <c r="CC100" s="231"/>
    </row>
    <row r="101" spans="2:81" ht="12.75" hidden="1" customHeight="1" x14ac:dyDescent="0.25">
      <c r="B101" s="330" t="s">
        <v>465</v>
      </c>
      <c r="C101" s="331"/>
      <c r="D101" s="331"/>
      <c r="E101" s="331"/>
      <c r="F101" s="331"/>
      <c r="G101" s="331"/>
      <c r="H101" s="331"/>
      <c r="I101" s="331"/>
      <c r="J101" s="331"/>
      <c r="K101" s="331"/>
      <c r="L101" s="331"/>
      <c r="M101" s="331"/>
      <c r="N101" s="331"/>
      <c r="O101" s="331"/>
      <c r="P101" s="331"/>
      <c r="Q101" s="331"/>
      <c r="R101" s="331"/>
      <c r="S101" s="331"/>
      <c r="T101" s="331"/>
      <c r="U101" s="331"/>
      <c r="V101" s="331"/>
      <c r="W101" s="331"/>
      <c r="X101" s="331"/>
      <c r="Y101" s="331"/>
      <c r="Z101" s="331"/>
      <c r="AA101" s="331"/>
      <c r="AB101" s="331"/>
      <c r="AC101" s="331"/>
      <c r="AD101" s="331"/>
      <c r="AE101" s="331"/>
      <c r="AF101" s="331"/>
      <c r="AG101" s="331"/>
      <c r="AH101" s="331"/>
      <c r="AI101" s="331"/>
      <c r="AJ101" s="331"/>
      <c r="AK101" s="331"/>
      <c r="AL101" s="331"/>
      <c r="AM101" s="331"/>
      <c r="AN101" s="331"/>
      <c r="AO101" s="331"/>
      <c r="AP101" s="331"/>
      <c r="AQ101" s="331"/>
      <c r="AR101" s="331"/>
      <c r="AS101" s="331"/>
      <c r="AT101" s="331"/>
      <c r="AU101" s="331"/>
      <c r="AV101" s="331"/>
      <c r="AW101" s="417"/>
      <c r="AX101" s="318"/>
      <c r="AY101" s="318"/>
      <c r="AZ101" s="319"/>
      <c r="BA101" s="317"/>
      <c r="BB101" s="318"/>
      <c r="BC101" s="318"/>
      <c r="BD101" s="318"/>
      <c r="BE101" s="318"/>
      <c r="BF101" s="319"/>
      <c r="BG101" s="317"/>
      <c r="BH101" s="318"/>
      <c r="BI101" s="318"/>
      <c r="BJ101" s="318"/>
      <c r="BK101" s="318"/>
      <c r="BL101" s="319"/>
      <c r="BM101" s="230"/>
      <c r="BN101" s="230"/>
      <c r="BO101" s="230"/>
      <c r="BP101" s="230"/>
      <c r="BQ101" s="230"/>
      <c r="BR101" s="230"/>
      <c r="BS101" s="230"/>
      <c r="BT101" s="230"/>
      <c r="BU101" s="230"/>
      <c r="BV101" s="230"/>
      <c r="BW101" s="333"/>
      <c r="BX101" s="333"/>
      <c r="BY101" s="461"/>
      <c r="BZ101" s="193"/>
      <c r="CA101" s="194"/>
      <c r="CB101" s="193"/>
      <c r="CC101" s="231"/>
    </row>
    <row r="102" spans="2:81" ht="13.5" hidden="1" customHeight="1" x14ac:dyDescent="0.25">
      <c r="B102" s="440" t="s">
        <v>466</v>
      </c>
      <c r="C102" s="441"/>
      <c r="D102" s="441"/>
      <c r="E102" s="441"/>
      <c r="F102" s="441"/>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01" t="s">
        <v>467</v>
      </c>
      <c r="AX102" s="347"/>
      <c r="AY102" s="347"/>
      <c r="AZ102" s="347"/>
      <c r="BA102" s="347"/>
      <c r="BB102" s="347"/>
      <c r="BC102" s="347"/>
      <c r="BD102" s="347"/>
      <c r="BE102" s="347"/>
      <c r="BF102" s="347"/>
      <c r="BG102" s="347"/>
      <c r="BH102" s="347"/>
      <c r="BI102" s="347"/>
      <c r="BJ102" s="347"/>
      <c r="BK102" s="347"/>
      <c r="BL102" s="347"/>
      <c r="BM102" s="232"/>
      <c r="BN102" s="232"/>
      <c r="BO102" s="232"/>
      <c r="BP102" s="232"/>
      <c r="BQ102" s="232"/>
      <c r="BR102" s="232"/>
      <c r="BS102" s="232"/>
      <c r="BT102" s="232"/>
      <c r="BU102" s="232"/>
      <c r="BV102" s="232"/>
      <c r="BW102" s="152"/>
      <c r="BX102" s="161"/>
      <c r="BY102" s="193"/>
      <c r="BZ102" s="193"/>
      <c r="CA102" s="194"/>
      <c r="CB102" s="193"/>
      <c r="CC102" s="231"/>
    </row>
    <row r="103" spans="2:81" ht="12.75" hidden="1" customHeight="1" x14ac:dyDescent="0.25">
      <c r="B103" s="306" t="s">
        <v>468</v>
      </c>
      <c r="C103" s="307"/>
      <c r="D103" s="307"/>
      <c r="E103" s="307"/>
      <c r="F103" s="307"/>
      <c r="G103" s="307"/>
      <c r="H103" s="307"/>
      <c r="I103" s="307"/>
      <c r="J103" s="307"/>
      <c r="K103" s="307"/>
      <c r="L103" s="307"/>
      <c r="M103" s="307"/>
      <c r="N103" s="307"/>
      <c r="O103" s="307"/>
      <c r="P103" s="307"/>
      <c r="Q103" s="307"/>
      <c r="R103" s="307"/>
      <c r="S103" s="307"/>
      <c r="T103" s="307"/>
      <c r="U103" s="307"/>
      <c r="V103" s="307"/>
      <c r="W103" s="307"/>
      <c r="X103" s="307"/>
      <c r="Y103" s="307"/>
      <c r="Z103" s="307"/>
      <c r="AA103" s="307"/>
      <c r="AB103" s="307"/>
      <c r="AC103" s="307"/>
      <c r="AD103" s="307"/>
      <c r="AE103" s="307"/>
      <c r="AF103" s="307"/>
      <c r="AG103" s="307"/>
      <c r="AH103" s="307"/>
      <c r="AI103" s="307"/>
      <c r="AJ103" s="307"/>
      <c r="AK103" s="307"/>
      <c r="AL103" s="307"/>
      <c r="AM103" s="307"/>
      <c r="AN103" s="307"/>
      <c r="AO103" s="307"/>
      <c r="AP103" s="307"/>
      <c r="AQ103" s="307"/>
      <c r="AR103" s="307"/>
      <c r="AS103" s="307"/>
      <c r="AT103" s="307"/>
      <c r="AU103" s="307"/>
      <c r="AV103" s="307"/>
      <c r="AW103" s="413" t="s">
        <v>469</v>
      </c>
      <c r="AX103" s="315"/>
      <c r="AY103" s="315"/>
      <c r="AZ103" s="316"/>
      <c r="BA103" s="314"/>
      <c r="BB103" s="315"/>
      <c r="BC103" s="315"/>
      <c r="BD103" s="315"/>
      <c r="BE103" s="315"/>
      <c r="BF103" s="316"/>
      <c r="BG103" s="314"/>
      <c r="BH103" s="315"/>
      <c r="BI103" s="315"/>
      <c r="BJ103" s="315"/>
      <c r="BK103" s="315"/>
      <c r="BL103" s="316"/>
      <c r="BM103" s="229"/>
      <c r="BN103" s="229"/>
      <c r="BO103" s="229"/>
      <c r="BP103" s="229"/>
      <c r="BQ103" s="229"/>
      <c r="BR103" s="229"/>
      <c r="BS103" s="229"/>
      <c r="BT103" s="229"/>
      <c r="BU103" s="229"/>
      <c r="BV103" s="229"/>
      <c r="BW103" s="332"/>
      <c r="BX103" s="332"/>
      <c r="BY103" s="460"/>
      <c r="BZ103" s="193"/>
      <c r="CA103" s="194"/>
      <c r="CB103" s="193"/>
      <c r="CC103" s="231"/>
    </row>
    <row r="104" spans="2:81" ht="12.75" hidden="1" customHeight="1" x14ac:dyDescent="0.25">
      <c r="B104" s="330" t="s">
        <v>470</v>
      </c>
      <c r="C104" s="331"/>
      <c r="D104" s="331"/>
      <c r="E104" s="331"/>
      <c r="F104" s="331"/>
      <c r="G104" s="331"/>
      <c r="H104" s="331"/>
      <c r="I104" s="331"/>
      <c r="J104" s="331"/>
      <c r="K104" s="331"/>
      <c r="L104" s="331"/>
      <c r="M104" s="331"/>
      <c r="N104" s="331"/>
      <c r="O104" s="331"/>
      <c r="P104" s="331"/>
      <c r="Q104" s="331"/>
      <c r="R104" s="331"/>
      <c r="S104" s="331"/>
      <c r="T104" s="331"/>
      <c r="U104" s="331"/>
      <c r="V104" s="331"/>
      <c r="W104" s="331"/>
      <c r="X104" s="331"/>
      <c r="Y104" s="331"/>
      <c r="Z104" s="331"/>
      <c r="AA104" s="331"/>
      <c r="AB104" s="331"/>
      <c r="AC104" s="331"/>
      <c r="AD104" s="331"/>
      <c r="AE104" s="331"/>
      <c r="AF104" s="331"/>
      <c r="AG104" s="331"/>
      <c r="AH104" s="331"/>
      <c r="AI104" s="331"/>
      <c r="AJ104" s="331"/>
      <c r="AK104" s="331"/>
      <c r="AL104" s="331"/>
      <c r="AM104" s="331"/>
      <c r="AN104" s="331"/>
      <c r="AO104" s="331"/>
      <c r="AP104" s="331"/>
      <c r="AQ104" s="331"/>
      <c r="AR104" s="331"/>
      <c r="AS104" s="331"/>
      <c r="AT104" s="331"/>
      <c r="AU104" s="331"/>
      <c r="AV104" s="331"/>
      <c r="AW104" s="417"/>
      <c r="AX104" s="318"/>
      <c r="AY104" s="318"/>
      <c r="AZ104" s="319"/>
      <c r="BA104" s="317"/>
      <c r="BB104" s="318"/>
      <c r="BC104" s="318"/>
      <c r="BD104" s="318"/>
      <c r="BE104" s="318"/>
      <c r="BF104" s="319"/>
      <c r="BG104" s="317"/>
      <c r="BH104" s="318"/>
      <c r="BI104" s="318"/>
      <c r="BJ104" s="318"/>
      <c r="BK104" s="318"/>
      <c r="BL104" s="319"/>
      <c r="BM104" s="230"/>
      <c r="BN104" s="230"/>
      <c r="BO104" s="230"/>
      <c r="BP104" s="230"/>
      <c r="BQ104" s="230"/>
      <c r="BR104" s="230"/>
      <c r="BS104" s="230"/>
      <c r="BT104" s="230"/>
      <c r="BU104" s="230"/>
      <c r="BV104" s="230"/>
      <c r="BW104" s="333"/>
      <c r="BX104" s="333"/>
      <c r="BY104" s="461"/>
      <c r="BZ104" s="193"/>
      <c r="CA104" s="194"/>
      <c r="CB104" s="193"/>
      <c r="CC104" s="231"/>
    </row>
    <row r="105" spans="2:81" ht="13.5" hidden="1" customHeight="1" x14ac:dyDescent="0.25">
      <c r="B105" s="438" t="s">
        <v>471</v>
      </c>
      <c r="C105" s="439"/>
      <c r="D105" s="439"/>
      <c r="E105" s="439"/>
      <c r="F105" s="439"/>
      <c r="G105" s="439"/>
      <c r="H105" s="439"/>
      <c r="I105" s="439"/>
      <c r="J105" s="439"/>
      <c r="K105" s="439"/>
      <c r="L105" s="439"/>
      <c r="M105" s="439"/>
      <c r="N105" s="439"/>
      <c r="O105" s="439"/>
      <c r="P105" s="439"/>
      <c r="Q105" s="439"/>
      <c r="R105" s="439"/>
      <c r="S105" s="439"/>
      <c r="T105" s="439"/>
      <c r="U105" s="439"/>
      <c r="V105" s="439"/>
      <c r="W105" s="439"/>
      <c r="X105" s="439"/>
      <c r="Y105" s="439"/>
      <c r="Z105" s="439"/>
      <c r="AA105" s="439"/>
      <c r="AB105" s="439"/>
      <c r="AC105" s="439"/>
      <c r="AD105" s="439"/>
      <c r="AE105" s="439"/>
      <c r="AF105" s="439"/>
      <c r="AG105" s="439"/>
      <c r="AH105" s="439"/>
      <c r="AI105" s="439"/>
      <c r="AJ105" s="439"/>
      <c r="AK105" s="439"/>
      <c r="AL105" s="439"/>
      <c r="AM105" s="439"/>
      <c r="AN105" s="439"/>
      <c r="AO105" s="439"/>
      <c r="AP105" s="439"/>
      <c r="AQ105" s="439"/>
      <c r="AR105" s="439"/>
      <c r="AS105" s="439"/>
      <c r="AT105" s="439"/>
      <c r="AU105" s="439"/>
      <c r="AV105" s="439"/>
      <c r="AW105" s="401" t="s">
        <v>472</v>
      </c>
      <c r="AX105" s="347"/>
      <c r="AY105" s="347"/>
      <c r="AZ105" s="347"/>
      <c r="BA105" s="347"/>
      <c r="BB105" s="347"/>
      <c r="BC105" s="347"/>
      <c r="BD105" s="347"/>
      <c r="BE105" s="347"/>
      <c r="BF105" s="347"/>
      <c r="BG105" s="347"/>
      <c r="BH105" s="347"/>
      <c r="BI105" s="347"/>
      <c r="BJ105" s="347"/>
      <c r="BK105" s="347"/>
      <c r="BL105" s="347"/>
      <c r="BM105" s="232"/>
      <c r="BN105" s="232"/>
      <c r="BO105" s="232"/>
      <c r="BP105" s="232"/>
      <c r="BQ105" s="232"/>
      <c r="BR105" s="232"/>
      <c r="BS105" s="232"/>
      <c r="BT105" s="232"/>
      <c r="BU105" s="232"/>
      <c r="BV105" s="232"/>
      <c r="BW105" s="152"/>
      <c r="BX105" s="161"/>
      <c r="BY105" s="193"/>
      <c r="BZ105" s="193"/>
      <c r="CA105" s="194"/>
      <c r="CB105" s="193"/>
      <c r="CC105" s="231"/>
    </row>
    <row r="106" spans="2:81" ht="12.75" hidden="1" customHeight="1" x14ac:dyDescent="0.25">
      <c r="B106" s="306" t="s">
        <v>473</v>
      </c>
      <c r="C106" s="307"/>
      <c r="D106" s="307"/>
      <c r="E106" s="307"/>
      <c r="F106" s="307"/>
      <c r="G106" s="307"/>
      <c r="H106" s="307"/>
      <c r="I106" s="307"/>
      <c r="J106" s="307"/>
      <c r="K106" s="307"/>
      <c r="L106" s="307"/>
      <c r="M106" s="307"/>
      <c r="N106" s="307"/>
      <c r="O106" s="307"/>
      <c r="P106" s="307"/>
      <c r="Q106" s="307"/>
      <c r="R106" s="307"/>
      <c r="S106" s="307"/>
      <c r="T106" s="307"/>
      <c r="U106" s="307"/>
      <c r="V106" s="307"/>
      <c r="W106" s="307"/>
      <c r="X106" s="307"/>
      <c r="Y106" s="307"/>
      <c r="Z106" s="307"/>
      <c r="AA106" s="307"/>
      <c r="AB106" s="307"/>
      <c r="AC106" s="307"/>
      <c r="AD106" s="307"/>
      <c r="AE106" s="307"/>
      <c r="AF106" s="307"/>
      <c r="AG106" s="307"/>
      <c r="AH106" s="307"/>
      <c r="AI106" s="307"/>
      <c r="AJ106" s="307"/>
      <c r="AK106" s="307"/>
      <c r="AL106" s="307"/>
      <c r="AM106" s="307"/>
      <c r="AN106" s="307"/>
      <c r="AO106" s="307"/>
      <c r="AP106" s="307"/>
      <c r="AQ106" s="307"/>
      <c r="AR106" s="307"/>
      <c r="AS106" s="307"/>
      <c r="AT106" s="307"/>
      <c r="AU106" s="307"/>
      <c r="AV106" s="307"/>
      <c r="AW106" s="413" t="s">
        <v>474</v>
      </c>
      <c r="AX106" s="315"/>
      <c r="AY106" s="315"/>
      <c r="AZ106" s="316"/>
      <c r="BA106" s="314"/>
      <c r="BB106" s="315"/>
      <c r="BC106" s="315"/>
      <c r="BD106" s="315"/>
      <c r="BE106" s="315"/>
      <c r="BF106" s="316"/>
      <c r="BG106" s="314"/>
      <c r="BH106" s="315"/>
      <c r="BI106" s="315"/>
      <c r="BJ106" s="315"/>
      <c r="BK106" s="315"/>
      <c r="BL106" s="316"/>
      <c r="BM106" s="229"/>
      <c r="BN106" s="229"/>
      <c r="BO106" s="229"/>
      <c r="BP106" s="229"/>
      <c r="BQ106" s="229"/>
      <c r="BR106" s="229"/>
      <c r="BS106" s="229"/>
      <c r="BT106" s="229"/>
      <c r="BU106" s="229"/>
      <c r="BV106" s="229"/>
      <c r="BW106" s="332"/>
      <c r="BX106" s="332"/>
      <c r="BY106" s="460"/>
      <c r="BZ106" s="193"/>
      <c r="CA106" s="194"/>
      <c r="CB106" s="193"/>
      <c r="CC106" s="231"/>
    </row>
    <row r="107" spans="2:81" ht="12.75" hidden="1" customHeight="1" x14ac:dyDescent="0.25">
      <c r="B107" s="330" t="s">
        <v>475</v>
      </c>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417"/>
      <c r="AX107" s="318"/>
      <c r="AY107" s="318"/>
      <c r="AZ107" s="319"/>
      <c r="BA107" s="317"/>
      <c r="BB107" s="318"/>
      <c r="BC107" s="318"/>
      <c r="BD107" s="318"/>
      <c r="BE107" s="318"/>
      <c r="BF107" s="319"/>
      <c r="BG107" s="317"/>
      <c r="BH107" s="318"/>
      <c r="BI107" s="318"/>
      <c r="BJ107" s="318"/>
      <c r="BK107" s="318"/>
      <c r="BL107" s="319"/>
      <c r="BM107" s="230"/>
      <c r="BN107" s="230"/>
      <c r="BO107" s="230"/>
      <c r="BP107" s="230"/>
      <c r="BQ107" s="230"/>
      <c r="BR107" s="230"/>
      <c r="BS107" s="230"/>
      <c r="BT107" s="230"/>
      <c r="BU107" s="230"/>
      <c r="BV107" s="230"/>
      <c r="BW107" s="333"/>
      <c r="BX107" s="333"/>
      <c r="BY107" s="461"/>
      <c r="BZ107" s="193"/>
      <c r="CA107" s="194"/>
      <c r="CB107" s="193"/>
      <c r="CC107" s="231"/>
    </row>
    <row r="108" spans="2:81" ht="12.75" hidden="1" customHeight="1" x14ac:dyDescent="0.25">
      <c r="B108" s="489"/>
      <c r="C108" s="490"/>
      <c r="D108" s="490"/>
      <c r="E108" s="490"/>
      <c r="F108" s="490"/>
      <c r="G108" s="490"/>
      <c r="H108" s="490"/>
      <c r="I108" s="490"/>
      <c r="J108" s="490"/>
      <c r="K108" s="490"/>
      <c r="L108" s="490"/>
      <c r="M108" s="490"/>
      <c r="N108" s="490"/>
      <c r="O108" s="490"/>
      <c r="P108" s="490"/>
      <c r="Q108" s="490"/>
      <c r="R108" s="490"/>
      <c r="S108" s="490"/>
      <c r="T108" s="490"/>
      <c r="U108" s="490"/>
      <c r="V108" s="490"/>
      <c r="W108" s="490"/>
      <c r="X108" s="490"/>
      <c r="Y108" s="490"/>
      <c r="Z108" s="490"/>
      <c r="AA108" s="490"/>
      <c r="AB108" s="490"/>
      <c r="AC108" s="490"/>
      <c r="AD108" s="490"/>
      <c r="AE108" s="490"/>
      <c r="AF108" s="490"/>
      <c r="AG108" s="490"/>
      <c r="AH108" s="490"/>
      <c r="AI108" s="490"/>
      <c r="AJ108" s="490"/>
      <c r="AK108" s="490"/>
      <c r="AL108" s="490"/>
      <c r="AM108" s="490"/>
      <c r="AN108" s="490"/>
      <c r="AO108" s="490"/>
      <c r="AP108" s="490"/>
      <c r="AQ108" s="490"/>
      <c r="AR108" s="490"/>
      <c r="AS108" s="490"/>
      <c r="AT108" s="490"/>
      <c r="AU108" s="490"/>
      <c r="AV108" s="491"/>
      <c r="AW108" s="454" t="s">
        <v>476</v>
      </c>
      <c r="AX108" s="448"/>
      <c r="AY108" s="448"/>
      <c r="AZ108" s="449"/>
      <c r="BA108" s="447"/>
      <c r="BB108" s="448"/>
      <c r="BC108" s="448"/>
      <c r="BD108" s="448"/>
      <c r="BE108" s="448"/>
      <c r="BF108" s="449"/>
      <c r="BG108" s="447"/>
      <c r="BH108" s="448"/>
      <c r="BI108" s="448"/>
      <c r="BJ108" s="448"/>
      <c r="BK108" s="448"/>
      <c r="BL108" s="449"/>
      <c r="BM108" s="457"/>
      <c r="BN108" s="458"/>
      <c r="BO108" s="458"/>
      <c r="BP108" s="458"/>
      <c r="BQ108" s="458"/>
      <c r="BR108" s="458"/>
      <c r="BS108" s="458"/>
      <c r="BT108" s="458"/>
      <c r="BU108" s="459"/>
      <c r="BV108" s="225"/>
      <c r="BW108" s="161"/>
      <c r="BX108" s="161"/>
      <c r="BY108" s="194"/>
      <c r="BZ108" s="193"/>
      <c r="CA108" s="194"/>
      <c r="CB108" s="193"/>
      <c r="CC108" s="231"/>
    </row>
    <row r="109" spans="2:81" ht="12.75" hidden="1" customHeight="1" x14ac:dyDescent="0.25">
      <c r="B109" s="489"/>
      <c r="C109" s="490"/>
      <c r="D109" s="490"/>
      <c r="E109" s="490"/>
      <c r="F109" s="490"/>
      <c r="G109" s="490"/>
      <c r="H109" s="490"/>
      <c r="I109" s="490"/>
      <c r="J109" s="490"/>
      <c r="K109" s="490"/>
      <c r="L109" s="490"/>
      <c r="M109" s="490"/>
      <c r="N109" s="490"/>
      <c r="O109" s="490"/>
      <c r="P109" s="490"/>
      <c r="Q109" s="490"/>
      <c r="R109" s="490"/>
      <c r="S109" s="490"/>
      <c r="T109" s="490"/>
      <c r="U109" s="490"/>
      <c r="V109" s="490"/>
      <c r="W109" s="490"/>
      <c r="X109" s="490"/>
      <c r="Y109" s="490"/>
      <c r="Z109" s="490"/>
      <c r="AA109" s="490"/>
      <c r="AB109" s="490"/>
      <c r="AC109" s="490"/>
      <c r="AD109" s="490"/>
      <c r="AE109" s="490"/>
      <c r="AF109" s="490"/>
      <c r="AG109" s="490"/>
      <c r="AH109" s="490"/>
      <c r="AI109" s="490"/>
      <c r="AJ109" s="490"/>
      <c r="AK109" s="490"/>
      <c r="AL109" s="490"/>
      <c r="AM109" s="490"/>
      <c r="AN109" s="490"/>
      <c r="AO109" s="490"/>
      <c r="AP109" s="490"/>
      <c r="AQ109" s="490"/>
      <c r="AR109" s="490"/>
      <c r="AS109" s="490"/>
      <c r="AT109" s="490"/>
      <c r="AU109" s="490"/>
      <c r="AV109" s="491"/>
      <c r="AW109" s="454" t="s">
        <v>477</v>
      </c>
      <c r="AX109" s="448"/>
      <c r="AY109" s="448"/>
      <c r="AZ109" s="449"/>
      <c r="BA109" s="447"/>
      <c r="BB109" s="448"/>
      <c r="BC109" s="448"/>
      <c r="BD109" s="448"/>
      <c r="BE109" s="448"/>
      <c r="BF109" s="449"/>
      <c r="BG109" s="447"/>
      <c r="BH109" s="448"/>
      <c r="BI109" s="448"/>
      <c r="BJ109" s="448"/>
      <c r="BK109" s="448"/>
      <c r="BL109" s="449"/>
      <c r="BM109" s="457"/>
      <c r="BN109" s="458"/>
      <c r="BO109" s="458"/>
      <c r="BP109" s="458"/>
      <c r="BQ109" s="458"/>
      <c r="BR109" s="458"/>
      <c r="BS109" s="458"/>
      <c r="BT109" s="458"/>
      <c r="BU109" s="459"/>
      <c r="BV109" s="225"/>
      <c r="BW109" s="161"/>
      <c r="BX109" s="161"/>
      <c r="BY109" s="194"/>
      <c r="BZ109" s="193"/>
      <c r="CA109" s="194"/>
      <c r="CB109" s="193"/>
      <c r="CC109" s="231"/>
    </row>
    <row r="110" spans="2:81" x14ac:dyDescent="0.2">
      <c r="B110" s="464" t="s">
        <v>478</v>
      </c>
      <c r="C110" s="465"/>
      <c r="D110" s="465"/>
      <c r="E110" s="465"/>
      <c r="F110" s="465"/>
      <c r="G110" s="465"/>
      <c r="H110" s="465"/>
      <c r="I110" s="465"/>
      <c r="J110" s="465"/>
      <c r="K110" s="465"/>
      <c r="L110" s="465"/>
      <c r="M110" s="465"/>
      <c r="N110" s="465"/>
      <c r="O110" s="465"/>
      <c r="P110" s="465"/>
      <c r="Q110" s="465"/>
      <c r="R110" s="465"/>
      <c r="S110" s="465"/>
      <c r="T110" s="465"/>
      <c r="U110" s="465"/>
      <c r="V110" s="465"/>
      <c r="W110" s="465"/>
      <c r="X110" s="465"/>
      <c r="Y110" s="465"/>
      <c r="Z110" s="465"/>
      <c r="AA110" s="465"/>
      <c r="AB110" s="465"/>
      <c r="AC110" s="465"/>
      <c r="AD110" s="465"/>
      <c r="AE110" s="465"/>
      <c r="AF110" s="465"/>
      <c r="AG110" s="465"/>
      <c r="AH110" s="465"/>
      <c r="AI110" s="465"/>
      <c r="AJ110" s="465"/>
      <c r="AK110" s="465"/>
      <c r="AL110" s="465"/>
      <c r="AM110" s="465"/>
      <c r="AN110" s="465"/>
      <c r="AO110" s="465"/>
      <c r="AP110" s="465"/>
      <c r="AQ110" s="465"/>
      <c r="AR110" s="465"/>
      <c r="AS110" s="465"/>
      <c r="AT110" s="465"/>
      <c r="AU110" s="465"/>
      <c r="AV110" s="466"/>
      <c r="AW110" s="413" t="s">
        <v>479</v>
      </c>
      <c r="AX110" s="315"/>
      <c r="AY110" s="315"/>
      <c r="AZ110" s="316"/>
      <c r="BA110" s="314" t="s">
        <v>137</v>
      </c>
      <c r="BB110" s="315"/>
      <c r="BC110" s="315"/>
      <c r="BD110" s="315"/>
      <c r="BE110" s="315"/>
      <c r="BF110" s="316"/>
      <c r="BG110" s="314" t="s">
        <v>456</v>
      </c>
      <c r="BH110" s="315"/>
      <c r="BI110" s="315"/>
      <c r="BJ110" s="315"/>
      <c r="BK110" s="315"/>
      <c r="BL110" s="316"/>
      <c r="BM110" s="470"/>
      <c r="BN110" s="471"/>
      <c r="BO110" s="471"/>
      <c r="BP110" s="471"/>
      <c r="BQ110" s="471"/>
      <c r="BR110" s="471"/>
      <c r="BS110" s="471"/>
      <c r="BT110" s="471"/>
      <c r="BU110" s="472"/>
      <c r="BV110" s="470"/>
      <c r="BW110" s="470"/>
      <c r="BX110" s="332">
        <f>ROUND('852 291 СИ'!G28,100)</f>
        <v>1400</v>
      </c>
      <c r="BY110" s="460"/>
      <c r="BZ110" s="460"/>
      <c r="CA110" s="460"/>
      <c r="CB110" s="460"/>
      <c r="CC110" s="462"/>
    </row>
    <row r="111" spans="2:81" x14ac:dyDescent="0.2">
      <c r="B111" s="467"/>
      <c r="C111" s="468"/>
      <c r="D111" s="468"/>
      <c r="E111" s="468"/>
      <c r="F111" s="468"/>
      <c r="G111" s="468"/>
      <c r="H111" s="468"/>
      <c r="I111" s="468"/>
      <c r="J111" s="468"/>
      <c r="K111" s="468"/>
      <c r="L111" s="468"/>
      <c r="M111" s="468"/>
      <c r="N111" s="468"/>
      <c r="O111" s="468"/>
      <c r="P111" s="468"/>
      <c r="Q111" s="468"/>
      <c r="R111" s="468"/>
      <c r="S111" s="468"/>
      <c r="T111" s="468"/>
      <c r="U111" s="468"/>
      <c r="V111" s="468"/>
      <c r="W111" s="468"/>
      <c r="X111" s="468"/>
      <c r="Y111" s="468"/>
      <c r="Z111" s="468"/>
      <c r="AA111" s="468"/>
      <c r="AB111" s="468"/>
      <c r="AC111" s="468"/>
      <c r="AD111" s="468"/>
      <c r="AE111" s="468"/>
      <c r="AF111" s="468"/>
      <c r="AG111" s="468"/>
      <c r="AH111" s="468"/>
      <c r="AI111" s="468"/>
      <c r="AJ111" s="468"/>
      <c r="AK111" s="468"/>
      <c r="AL111" s="468"/>
      <c r="AM111" s="468"/>
      <c r="AN111" s="468"/>
      <c r="AO111" s="468"/>
      <c r="AP111" s="468"/>
      <c r="AQ111" s="468"/>
      <c r="AR111" s="468"/>
      <c r="AS111" s="468"/>
      <c r="AT111" s="468"/>
      <c r="AU111" s="468"/>
      <c r="AV111" s="469"/>
      <c r="AW111" s="417"/>
      <c r="AX111" s="318"/>
      <c r="AY111" s="318"/>
      <c r="AZ111" s="319"/>
      <c r="BA111" s="317"/>
      <c r="BB111" s="318"/>
      <c r="BC111" s="318"/>
      <c r="BD111" s="318"/>
      <c r="BE111" s="318"/>
      <c r="BF111" s="319"/>
      <c r="BG111" s="317"/>
      <c r="BH111" s="318"/>
      <c r="BI111" s="318"/>
      <c r="BJ111" s="318"/>
      <c r="BK111" s="318"/>
      <c r="BL111" s="319"/>
      <c r="BM111" s="473"/>
      <c r="BN111" s="474"/>
      <c r="BO111" s="474"/>
      <c r="BP111" s="474"/>
      <c r="BQ111" s="474"/>
      <c r="BR111" s="474"/>
      <c r="BS111" s="474"/>
      <c r="BT111" s="474"/>
      <c r="BU111" s="475"/>
      <c r="BV111" s="473"/>
      <c r="BW111" s="473"/>
      <c r="BX111" s="333"/>
      <c r="BY111" s="461"/>
      <c r="BZ111" s="461"/>
      <c r="CA111" s="461"/>
      <c r="CB111" s="461"/>
      <c r="CC111" s="463"/>
    </row>
    <row r="112" spans="2:81" x14ac:dyDescent="0.2">
      <c r="B112" s="492" t="s">
        <v>460</v>
      </c>
      <c r="C112" s="493"/>
      <c r="D112" s="493"/>
      <c r="E112" s="493"/>
      <c r="F112" s="493"/>
      <c r="G112" s="493"/>
      <c r="H112" s="493"/>
      <c r="I112" s="493"/>
      <c r="J112" s="493"/>
      <c r="K112" s="493"/>
      <c r="L112" s="493"/>
      <c r="M112" s="493"/>
      <c r="N112" s="493"/>
      <c r="O112" s="493"/>
      <c r="P112" s="493"/>
      <c r="Q112" s="493"/>
      <c r="R112" s="493"/>
      <c r="S112" s="493"/>
      <c r="T112" s="493"/>
      <c r="U112" s="493"/>
      <c r="V112" s="493"/>
      <c r="W112" s="493"/>
      <c r="X112" s="493"/>
      <c r="Y112" s="493"/>
      <c r="Z112" s="493"/>
      <c r="AA112" s="493"/>
      <c r="AB112" s="493"/>
      <c r="AC112" s="493"/>
      <c r="AD112" s="493"/>
      <c r="AE112" s="493"/>
      <c r="AF112" s="493"/>
      <c r="AG112" s="493"/>
      <c r="AH112" s="493"/>
      <c r="AI112" s="493"/>
      <c r="AJ112" s="493"/>
      <c r="AK112" s="493"/>
      <c r="AL112" s="493"/>
      <c r="AM112" s="493"/>
      <c r="AN112" s="493"/>
      <c r="AO112" s="493"/>
      <c r="AP112" s="493"/>
      <c r="AQ112" s="493"/>
      <c r="AR112" s="493"/>
      <c r="AS112" s="493"/>
      <c r="AT112" s="493"/>
      <c r="AU112" s="493"/>
      <c r="AV112" s="494"/>
      <c r="AW112" s="454" t="s">
        <v>480</v>
      </c>
      <c r="AX112" s="448"/>
      <c r="AY112" s="448"/>
      <c r="AZ112" s="449"/>
      <c r="BA112" s="447" t="s">
        <v>138</v>
      </c>
      <c r="BB112" s="448"/>
      <c r="BC112" s="448"/>
      <c r="BD112" s="448"/>
      <c r="BE112" s="448"/>
      <c r="BF112" s="449"/>
      <c r="BG112" s="447" t="s">
        <v>456</v>
      </c>
      <c r="BH112" s="448"/>
      <c r="BI112" s="448"/>
      <c r="BJ112" s="448"/>
      <c r="BK112" s="448"/>
      <c r="BL112" s="449"/>
      <c r="BM112" s="457"/>
      <c r="BN112" s="458"/>
      <c r="BO112" s="458"/>
      <c r="BP112" s="458"/>
      <c r="BQ112" s="458"/>
      <c r="BR112" s="458"/>
      <c r="BS112" s="458"/>
      <c r="BT112" s="458"/>
      <c r="BU112" s="459"/>
      <c r="BV112" s="225"/>
      <c r="BW112" s="161"/>
      <c r="BX112" s="161">
        <f>ROUND('853 291,292 СИ'!G14,100)</f>
        <v>1000</v>
      </c>
      <c r="BY112" s="194"/>
      <c r="BZ112" s="193"/>
      <c r="CA112" s="194"/>
      <c r="CB112" s="193"/>
      <c r="CC112" s="231"/>
    </row>
    <row r="113" spans="2:81" x14ac:dyDescent="0.2">
      <c r="B113" s="492" t="s">
        <v>481</v>
      </c>
      <c r="C113" s="493"/>
      <c r="D113" s="493"/>
      <c r="E113" s="493"/>
      <c r="F113" s="493"/>
      <c r="G113" s="493"/>
      <c r="H113" s="493"/>
      <c r="I113" s="493"/>
      <c r="J113" s="493"/>
      <c r="K113" s="493"/>
      <c r="L113" s="493"/>
      <c r="M113" s="493"/>
      <c r="N113" s="493"/>
      <c r="O113" s="493"/>
      <c r="P113" s="493"/>
      <c r="Q113" s="493"/>
      <c r="R113" s="493"/>
      <c r="S113" s="493"/>
      <c r="T113" s="493"/>
      <c r="U113" s="493"/>
      <c r="V113" s="493"/>
      <c r="W113" s="493"/>
      <c r="X113" s="493"/>
      <c r="Y113" s="493"/>
      <c r="Z113" s="493"/>
      <c r="AA113" s="493"/>
      <c r="AB113" s="493"/>
      <c r="AC113" s="493"/>
      <c r="AD113" s="493"/>
      <c r="AE113" s="493"/>
      <c r="AF113" s="493"/>
      <c r="AG113" s="493"/>
      <c r="AH113" s="493"/>
      <c r="AI113" s="493"/>
      <c r="AJ113" s="493"/>
      <c r="AK113" s="493"/>
      <c r="AL113" s="493"/>
      <c r="AM113" s="493"/>
      <c r="AN113" s="493"/>
      <c r="AO113" s="493"/>
      <c r="AP113" s="493"/>
      <c r="AQ113" s="493"/>
      <c r="AR113" s="493"/>
      <c r="AS113" s="493"/>
      <c r="AT113" s="493"/>
      <c r="AU113" s="493"/>
      <c r="AV113" s="494"/>
      <c r="AW113" s="454" t="s">
        <v>482</v>
      </c>
      <c r="AX113" s="448"/>
      <c r="AY113" s="448"/>
      <c r="AZ113" s="449"/>
      <c r="BA113" s="447" t="s">
        <v>138</v>
      </c>
      <c r="BB113" s="448"/>
      <c r="BC113" s="448"/>
      <c r="BD113" s="448"/>
      <c r="BE113" s="448"/>
      <c r="BF113" s="449"/>
      <c r="BG113" s="447" t="s">
        <v>483</v>
      </c>
      <c r="BH113" s="448"/>
      <c r="BI113" s="448"/>
      <c r="BJ113" s="448"/>
      <c r="BK113" s="448"/>
      <c r="BL113" s="449"/>
      <c r="BM113" s="457"/>
      <c r="BN113" s="458"/>
      <c r="BO113" s="458"/>
      <c r="BP113" s="458"/>
      <c r="BQ113" s="458"/>
      <c r="BR113" s="458"/>
      <c r="BS113" s="458"/>
      <c r="BT113" s="458"/>
      <c r="BU113" s="459"/>
      <c r="BV113" s="225"/>
      <c r="BW113" s="161"/>
      <c r="BX113" s="161">
        <f>ROUND('853 291,292 СИ'!G19,100)</f>
        <v>1000</v>
      </c>
      <c r="BY113" s="194"/>
      <c r="BZ113" s="193"/>
      <c r="CA113" s="194"/>
      <c r="CB113" s="193"/>
      <c r="CC113" s="231"/>
    </row>
    <row r="114" spans="2:81" ht="24" customHeight="1" x14ac:dyDescent="0.2">
      <c r="B114" s="451" t="s">
        <v>484</v>
      </c>
      <c r="C114" s="452"/>
      <c r="D114" s="452"/>
      <c r="E114" s="452"/>
      <c r="F114" s="452"/>
      <c r="G114" s="452"/>
      <c r="H114" s="452"/>
      <c r="I114" s="452"/>
      <c r="J114" s="452"/>
      <c r="K114" s="452"/>
      <c r="L114" s="452"/>
      <c r="M114" s="452"/>
      <c r="N114" s="452"/>
      <c r="O114" s="452"/>
      <c r="P114" s="452"/>
      <c r="Q114" s="452"/>
      <c r="R114" s="452"/>
      <c r="S114" s="452"/>
      <c r="T114" s="452"/>
      <c r="U114" s="452"/>
      <c r="V114" s="452"/>
      <c r="W114" s="452"/>
      <c r="X114" s="452"/>
      <c r="Y114" s="452"/>
      <c r="Z114" s="452"/>
      <c r="AA114" s="452"/>
      <c r="AB114" s="452"/>
      <c r="AC114" s="452"/>
      <c r="AD114" s="452"/>
      <c r="AE114" s="452"/>
      <c r="AF114" s="452"/>
      <c r="AG114" s="452"/>
      <c r="AH114" s="452"/>
      <c r="AI114" s="452"/>
      <c r="AJ114" s="452"/>
      <c r="AK114" s="452"/>
      <c r="AL114" s="452"/>
      <c r="AM114" s="452"/>
      <c r="AN114" s="452"/>
      <c r="AO114" s="452"/>
      <c r="AP114" s="452"/>
      <c r="AQ114" s="452"/>
      <c r="AR114" s="452"/>
      <c r="AS114" s="452"/>
      <c r="AT114" s="452"/>
      <c r="AU114" s="452"/>
      <c r="AV114" s="453"/>
      <c r="AW114" s="454" t="s">
        <v>485</v>
      </c>
      <c r="AX114" s="448"/>
      <c r="AY114" s="448"/>
      <c r="AZ114" s="449"/>
      <c r="BA114" s="447" t="s">
        <v>138</v>
      </c>
      <c r="BB114" s="448"/>
      <c r="BC114" s="448"/>
      <c r="BD114" s="448"/>
      <c r="BE114" s="448"/>
      <c r="BF114" s="449"/>
      <c r="BG114" s="447" t="s">
        <v>486</v>
      </c>
      <c r="BH114" s="448"/>
      <c r="BI114" s="448"/>
      <c r="BJ114" s="448"/>
      <c r="BK114" s="448"/>
      <c r="BL114" s="449"/>
      <c r="BM114" s="457"/>
      <c r="BN114" s="458"/>
      <c r="BO114" s="458"/>
      <c r="BP114" s="458"/>
      <c r="BQ114" s="458"/>
      <c r="BR114" s="458"/>
      <c r="BS114" s="458"/>
      <c r="BT114" s="458"/>
      <c r="BU114" s="459"/>
      <c r="BV114" s="225"/>
      <c r="BW114" s="161"/>
      <c r="BX114" s="161"/>
      <c r="BY114" s="194"/>
      <c r="BZ114" s="193"/>
      <c r="CA114" s="194"/>
      <c r="CB114" s="193"/>
      <c r="CC114" s="231"/>
    </row>
    <row r="115" spans="2:81" ht="26.25" customHeight="1" x14ac:dyDescent="0.2">
      <c r="B115" s="451" t="s">
        <v>487</v>
      </c>
      <c r="C115" s="452"/>
      <c r="D115" s="452"/>
      <c r="E115" s="452"/>
      <c r="F115" s="452"/>
      <c r="G115" s="452"/>
      <c r="H115" s="452"/>
      <c r="I115" s="452"/>
      <c r="J115" s="452"/>
      <c r="K115" s="452"/>
      <c r="L115" s="452"/>
      <c r="M115" s="452"/>
      <c r="N115" s="452"/>
      <c r="O115" s="452"/>
      <c r="P115" s="452"/>
      <c r="Q115" s="452"/>
      <c r="R115" s="452"/>
      <c r="S115" s="452"/>
      <c r="T115" s="452"/>
      <c r="U115" s="452"/>
      <c r="V115" s="452"/>
      <c r="W115" s="452"/>
      <c r="X115" s="452"/>
      <c r="Y115" s="452"/>
      <c r="Z115" s="452"/>
      <c r="AA115" s="452"/>
      <c r="AB115" s="452"/>
      <c r="AC115" s="452"/>
      <c r="AD115" s="452"/>
      <c r="AE115" s="452"/>
      <c r="AF115" s="452"/>
      <c r="AG115" s="452"/>
      <c r="AH115" s="452"/>
      <c r="AI115" s="452"/>
      <c r="AJ115" s="452"/>
      <c r="AK115" s="452"/>
      <c r="AL115" s="452"/>
      <c r="AM115" s="452"/>
      <c r="AN115" s="452"/>
      <c r="AO115" s="452"/>
      <c r="AP115" s="452"/>
      <c r="AQ115" s="452"/>
      <c r="AR115" s="452"/>
      <c r="AS115" s="452"/>
      <c r="AT115" s="452"/>
      <c r="AU115" s="452"/>
      <c r="AV115" s="453"/>
      <c r="AW115" s="454" t="s">
        <v>488</v>
      </c>
      <c r="AX115" s="448"/>
      <c r="AY115" s="448"/>
      <c r="AZ115" s="449"/>
      <c r="BA115" s="447" t="s">
        <v>138</v>
      </c>
      <c r="BB115" s="448"/>
      <c r="BC115" s="448"/>
      <c r="BD115" s="448"/>
      <c r="BE115" s="448"/>
      <c r="BF115" s="449"/>
      <c r="BG115" s="447" t="s">
        <v>489</v>
      </c>
      <c r="BH115" s="448"/>
      <c r="BI115" s="448"/>
      <c r="BJ115" s="448"/>
      <c r="BK115" s="448"/>
      <c r="BL115" s="449"/>
      <c r="BM115" s="457"/>
      <c r="BN115" s="458"/>
      <c r="BO115" s="458"/>
      <c r="BP115" s="458"/>
      <c r="BQ115" s="458"/>
      <c r="BR115" s="458"/>
      <c r="BS115" s="458"/>
      <c r="BT115" s="458"/>
      <c r="BU115" s="459"/>
      <c r="BV115" s="225"/>
      <c r="BW115" s="161">
        <f>ROUND('853 295 МЗ'!G28,100)</f>
        <v>0</v>
      </c>
      <c r="BX115" s="161"/>
      <c r="BY115" s="194"/>
      <c r="BZ115" s="193"/>
      <c r="CA115" s="194"/>
      <c r="CB115" s="193"/>
      <c r="CC115" s="231"/>
    </row>
    <row r="116" spans="2:81" ht="13.15" hidden="1" x14ac:dyDescent="0.25">
      <c r="B116" s="492"/>
      <c r="C116" s="493"/>
      <c r="D116" s="493"/>
      <c r="E116" s="493"/>
      <c r="F116" s="493"/>
      <c r="G116" s="493"/>
      <c r="H116" s="493"/>
      <c r="I116" s="493"/>
      <c r="J116" s="493"/>
      <c r="K116" s="493"/>
      <c r="L116" s="493"/>
      <c r="M116" s="493"/>
      <c r="N116" s="493"/>
      <c r="O116" s="493"/>
      <c r="P116" s="493"/>
      <c r="Q116" s="493"/>
      <c r="R116" s="493"/>
      <c r="S116" s="493"/>
      <c r="T116" s="493"/>
      <c r="U116" s="493"/>
      <c r="V116" s="493"/>
      <c r="W116" s="493"/>
      <c r="X116" s="493"/>
      <c r="Y116" s="493"/>
      <c r="Z116" s="493"/>
      <c r="AA116" s="493"/>
      <c r="AB116" s="493"/>
      <c r="AC116" s="493"/>
      <c r="AD116" s="493"/>
      <c r="AE116" s="493"/>
      <c r="AF116" s="493"/>
      <c r="AG116" s="493"/>
      <c r="AH116" s="493"/>
      <c r="AI116" s="493"/>
      <c r="AJ116" s="493"/>
      <c r="AK116" s="493"/>
      <c r="AL116" s="493"/>
      <c r="AM116" s="493"/>
      <c r="AN116" s="493"/>
      <c r="AO116" s="493"/>
      <c r="AP116" s="493"/>
      <c r="AQ116" s="493"/>
      <c r="AR116" s="493"/>
      <c r="AS116" s="493"/>
      <c r="AT116" s="493"/>
      <c r="AU116" s="493"/>
      <c r="AV116" s="494"/>
      <c r="AW116" s="454" t="s">
        <v>490</v>
      </c>
      <c r="AX116" s="448"/>
      <c r="AY116" s="448"/>
      <c r="AZ116" s="449"/>
      <c r="BA116" s="447"/>
      <c r="BB116" s="448"/>
      <c r="BC116" s="448"/>
      <c r="BD116" s="448"/>
      <c r="BE116" s="448"/>
      <c r="BF116" s="449"/>
      <c r="BG116" s="447"/>
      <c r="BH116" s="448"/>
      <c r="BI116" s="448"/>
      <c r="BJ116" s="448"/>
      <c r="BK116" s="448"/>
      <c r="BL116" s="449"/>
      <c r="BM116" s="457"/>
      <c r="BN116" s="458"/>
      <c r="BO116" s="458"/>
      <c r="BP116" s="458"/>
      <c r="BQ116" s="458"/>
      <c r="BR116" s="458"/>
      <c r="BS116" s="458"/>
      <c r="BT116" s="458"/>
      <c r="BU116" s="459"/>
      <c r="BV116" s="225"/>
      <c r="BW116" s="161"/>
      <c r="BX116" s="161"/>
      <c r="BY116" s="194"/>
      <c r="BZ116" s="193"/>
      <c r="CA116" s="194"/>
      <c r="CB116" s="193"/>
      <c r="CC116" s="231"/>
    </row>
    <row r="117" spans="2:81" ht="13.5" customHeight="1" x14ac:dyDescent="0.2">
      <c r="B117" s="438" t="s">
        <v>491</v>
      </c>
      <c r="C117" s="439"/>
      <c r="D117" s="439"/>
      <c r="E117" s="439"/>
      <c r="F117" s="439"/>
      <c r="G117" s="439"/>
      <c r="H117" s="439"/>
      <c r="I117" s="439"/>
      <c r="J117" s="439"/>
      <c r="K117" s="439"/>
      <c r="L117" s="439"/>
      <c r="M117" s="439"/>
      <c r="N117" s="439"/>
      <c r="O117" s="439"/>
      <c r="P117" s="439"/>
      <c r="Q117" s="439"/>
      <c r="R117" s="439"/>
      <c r="S117" s="439"/>
      <c r="T117" s="439"/>
      <c r="U117" s="439"/>
      <c r="V117" s="439"/>
      <c r="W117" s="439"/>
      <c r="X117" s="439"/>
      <c r="Y117" s="439"/>
      <c r="Z117" s="439"/>
      <c r="AA117" s="439"/>
      <c r="AB117" s="439"/>
      <c r="AC117" s="439"/>
      <c r="AD117" s="439"/>
      <c r="AE117" s="439"/>
      <c r="AF117" s="439"/>
      <c r="AG117" s="439"/>
      <c r="AH117" s="439"/>
      <c r="AI117" s="439"/>
      <c r="AJ117" s="439"/>
      <c r="AK117" s="439"/>
      <c r="AL117" s="439"/>
      <c r="AM117" s="439"/>
      <c r="AN117" s="439"/>
      <c r="AO117" s="439"/>
      <c r="AP117" s="439"/>
      <c r="AQ117" s="439"/>
      <c r="AR117" s="439"/>
      <c r="AS117" s="439"/>
      <c r="AT117" s="439"/>
      <c r="AU117" s="439"/>
      <c r="AV117" s="439"/>
      <c r="AW117" s="407" t="s">
        <v>492</v>
      </c>
      <c r="AX117" s="408"/>
      <c r="AY117" s="408"/>
      <c r="AZ117" s="408"/>
      <c r="BA117" s="408" t="s">
        <v>130</v>
      </c>
      <c r="BB117" s="408"/>
      <c r="BC117" s="408"/>
      <c r="BD117" s="408"/>
      <c r="BE117" s="408"/>
      <c r="BF117" s="408"/>
      <c r="BG117" s="408" t="s">
        <v>686</v>
      </c>
      <c r="BH117" s="408"/>
      <c r="BI117" s="408"/>
      <c r="BJ117" s="408"/>
      <c r="BK117" s="408"/>
      <c r="BL117" s="408"/>
      <c r="BM117" s="495">
        <f>BV117+BY117+BZ117</f>
        <v>9663400.0028799996</v>
      </c>
      <c r="BN117" s="496"/>
      <c r="BO117" s="496"/>
      <c r="BP117" s="496"/>
      <c r="BQ117" s="496"/>
      <c r="BR117" s="496"/>
      <c r="BS117" s="496"/>
      <c r="BT117" s="496"/>
      <c r="BU117" s="497"/>
      <c r="BV117" s="225">
        <f>BW117+BX117</f>
        <v>9663400.0028799996</v>
      </c>
      <c r="BW117" s="152">
        <f>SUM(BW124+BW137)</f>
        <v>4023600.00288</v>
      </c>
      <c r="BX117" s="152">
        <f>SUM(BX124+BX147)</f>
        <v>5639800</v>
      </c>
      <c r="BY117" s="193">
        <f>SUM(BY124+BY137+BY147)</f>
        <v>0</v>
      </c>
      <c r="BZ117" s="157">
        <f>SUM(CA117:CC117)</f>
        <v>0</v>
      </c>
      <c r="CA117" s="193">
        <f>SUM(CA124+CA137)</f>
        <v>0</v>
      </c>
      <c r="CB117" s="193">
        <f>SUM(CB124+CB137)</f>
        <v>0</v>
      </c>
      <c r="CC117" s="231">
        <f>SUM(CC124+CC137)</f>
        <v>0</v>
      </c>
    </row>
    <row r="118" spans="2:81" x14ac:dyDescent="0.2">
      <c r="B118" s="306" t="s">
        <v>7</v>
      </c>
      <c r="C118" s="307"/>
      <c r="D118" s="307"/>
      <c r="E118" s="307"/>
      <c r="F118" s="307"/>
      <c r="G118" s="307"/>
      <c r="H118" s="307"/>
      <c r="I118" s="307"/>
      <c r="J118" s="307"/>
      <c r="K118" s="307"/>
      <c r="L118" s="307"/>
      <c r="M118" s="307"/>
      <c r="N118" s="307"/>
      <c r="O118" s="307"/>
      <c r="P118" s="307"/>
      <c r="Q118" s="307"/>
      <c r="R118" s="307"/>
      <c r="S118" s="307"/>
      <c r="T118" s="307"/>
      <c r="U118" s="307"/>
      <c r="V118" s="307"/>
      <c r="W118" s="307"/>
      <c r="X118" s="307"/>
      <c r="Y118" s="307"/>
      <c r="Z118" s="307"/>
      <c r="AA118" s="307"/>
      <c r="AB118" s="307"/>
      <c r="AC118" s="307"/>
      <c r="AD118" s="307"/>
      <c r="AE118" s="307"/>
      <c r="AF118" s="307"/>
      <c r="AG118" s="307"/>
      <c r="AH118" s="307"/>
      <c r="AI118" s="307"/>
      <c r="AJ118" s="307"/>
      <c r="AK118" s="307"/>
      <c r="AL118" s="307"/>
      <c r="AM118" s="307"/>
      <c r="AN118" s="307"/>
      <c r="AO118" s="307"/>
      <c r="AP118" s="307"/>
      <c r="AQ118" s="307"/>
      <c r="AR118" s="307"/>
      <c r="AS118" s="307"/>
      <c r="AT118" s="307"/>
      <c r="AU118" s="307"/>
      <c r="AV118" s="307"/>
      <c r="AW118" s="413"/>
      <c r="AX118" s="315"/>
      <c r="AY118" s="315"/>
      <c r="AZ118" s="316"/>
      <c r="BA118" s="314"/>
      <c r="BB118" s="315"/>
      <c r="BC118" s="315"/>
      <c r="BD118" s="315"/>
      <c r="BE118" s="315"/>
      <c r="BF118" s="316"/>
      <c r="BG118" s="314"/>
      <c r="BH118" s="315"/>
      <c r="BI118" s="315"/>
      <c r="BJ118" s="315"/>
      <c r="BK118" s="315"/>
      <c r="BL118" s="316"/>
      <c r="BM118" s="457"/>
      <c r="BN118" s="458"/>
      <c r="BO118" s="458"/>
      <c r="BP118" s="458"/>
      <c r="BQ118" s="458"/>
      <c r="BR118" s="458"/>
      <c r="BS118" s="458"/>
      <c r="BT118" s="458"/>
      <c r="BU118" s="459"/>
      <c r="BV118" s="225"/>
      <c r="BW118" s="332"/>
      <c r="BX118" s="332"/>
      <c r="BY118" s="460"/>
      <c r="BZ118" s="193"/>
      <c r="CA118" s="194"/>
      <c r="CB118" s="193"/>
      <c r="CC118" s="231"/>
    </row>
    <row r="119" spans="2:81" ht="12.75" hidden="1" customHeight="1" x14ac:dyDescent="0.25">
      <c r="B119" s="330" t="s">
        <v>493</v>
      </c>
      <c r="C119" s="331"/>
      <c r="D119" s="331"/>
      <c r="E119" s="331"/>
      <c r="F119" s="331"/>
      <c r="G119" s="331"/>
      <c r="H119" s="331"/>
      <c r="I119" s="331"/>
      <c r="J119" s="331"/>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31"/>
      <c r="AP119" s="331"/>
      <c r="AQ119" s="331"/>
      <c r="AR119" s="331"/>
      <c r="AS119" s="331"/>
      <c r="AT119" s="331"/>
      <c r="AU119" s="331"/>
      <c r="AV119" s="331"/>
      <c r="AW119" s="417"/>
      <c r="AX119" s="318"/>
      <c r="AY119" s="318"/>
      <c r="AZ119" s="319"/>
      <c r="BA119" s="317"/>
      <c r="BB119" s="318"/>
      <c r="BC119" s="318"/>
      <c r="BD119" s="318"/>
      <c r="BE119" s="318"/>
      <c r="BF119" s="319"/>
      <c r="BG119" s="317"/>
      <c r="BH119" s="318"/>
      <c r="BI119" s="318"/>
      <c r="BJ119" s="318"/>
      <c r="BK119" s="318"/>
      <c r="BL119" s="319"/>
      <c r="BM119" s="457"/>
      <c r="BN119" s="458"/>
      <c r="BO119" s="458"/>
      <c r="BP119" s="458"/>
      <c r="BQ119" s="458"/>
      <c r="BR119" s="458"/>
      <c r="BS119" s="458"/>
      <c r="BT119" s="458"/>
      <c r="BU119" s="459"/>
      <c r="BV119" s="225"/>
      <c r="BW119" s="333"/>
      <c r="BX119" s="333"/>
      <c r="BY119" s="461"/>
      <c r="BZ119" s="193"/>
      <c r="CA119" s="194"/>
      <c r="CB119" s="193"/>
      <c r="CC119" s="231"/>
    </row>
    <row r="120" spans="2:81" ht="12.75" hidden="1" customHeight="1" x14ac:dyDescent="0.25">
      <c r="B120" s="306" t="s">
        <v>494</v>
      </c>
      <c r="C120" s="307"/>
      <c r="D120" s="307"/>
      <c r="E120" s="307"/>
      <c r="F120" s="307"/>
      <c r="G120" s="307"/>
      <c r="H120" s="307"/>
      <c r="I120" s="307"/>
      <c r="J120" s="307"/>
      <c r="K120" s="307"/>
      <c r="L120" s="307"/>
      <c r="M120" s="307"/>
      <c r="N120" s="307"/>
      <c r="O120" s="307"/>
      <c r="P120" s="307"/>
      <c r="Q120" s="307"/>
      <c r="R120" s="307"/>
      <c r="S120" s="307"/>
      <c r="T120" s="307"/>
      <c r="U120" s="307"/>
      <c r="V120" s="307"/>
      <c r="W120" s="307"/>
      <c r="X120" s="307"/>
      <c r="Y120" s="307"/>
      <c r="Z120" s="307"/>
      <c r="AA120" s="307"/>
      <c r="AB120" s="307"/>
      <c r="AC120" s="307"/>
      <c r="AD120" s="307"/>
      <c r="AE120" s="307"/>
      <c r="AF120" s="307"/>
      <c r="AG120" s="307"/>
      <c r="AH120" s="307"/>
      <c r="AI120" s="307"/>
      <c r="AJ120" s="307"/>
      <c r="AK120" s="307"/>
      <c r="AL120" s="307"/>
      <c r="AM120" s="307"/>
      <c r="AN120" s="307"/>
      <c r="AO120" s="307"/>
      <c r="AP120" s="307"/>
      <c r="AQ120" s="307"/>
      <c r="AR120" s="307"/>
      <c r="AS120" s="307"/>
      <c r="AT120" s="307"/>
      <c r="AU120" s="307"/>
      <c r="AV120" s="308"/>
      <c r="AW120" s="413" t="s">
        <v>495</v>
      </c>
      <c r="AX120" s="315"/>
      <c r="AY120" s="315"/>
      <c r="AZ120" s="316"/>
      <c r="BA120" s="314" t="s">
        <v>496</v>
      </c>
      <c r="BB120" s="315"/>
      <c r="BC120" s="315"/>
      <c r="BD120" s="315"/>
      <c r="BE120" s="315"/>
      <c r="BF120" s="316"/>
      <c r="BG120" s="314"/>
      <c r="BH120" s="315"/>
      <c r="BI120" s="315"/>
      <c r="BJ120" s="315"/>
      <c r="BK120" s="315"/>
      <c r="BL120" s="316"/>
      <c r="BM120" s="457"/>
      <c r="BN120" s="458"/>
      <c r="BO120" s="458"/>
      <c r="BP120" s="458"/>
      <c r="BQ120" s="458"/>
      <c r="BR120" s="458"/>
      <c r="BS120" s="458"/>
      <c r="BT120" s="458"/>
      <c r="BU120" s="459"/>
      <c r="BV120" s="225"/>
      <c r="BW120" s="332"/>
      <c r="BX120" s="332"/>
      <c r="BY120" s="460"/>
      <c r="BZ120" s="193"/>
      <c r="CA120" s="194"/>
      <c r="CB120" s="193"/>
      <c r="CC120" s="231"/>
    </row>
    <row r="121" spans="2:81" ht="12.75" hidden="1" customHeight="1" x14ac:dyDescent="0.25">
      <c r="B121" s="330" t="s">
        <v>497</v>
      </c>
      <c r="C121" s="331"/>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331"/>
      <c r="AE121" s="331"/>
      <c r="AF121" s="331"/>
      <c r="AG121" s="331"/>
      <c r="AH121" s="331"/>
      <c r="AI121" s="331"/>
      <c r="AJ121" s="331"/>
      <c r="AK121" s="331"/>
      <c r="AL121" s="331"/>
      <c r="AM121" s="331"/>
      <c r="AN121" s="331"/>
      <c r="AO121" s="331"/>
      <c r="AP121" s="331"/>
      <c r="AQ121" s="331"/>
      <c r="AR121" s="331"/>
      <c r="AS121" s="331"/>
      <c r="AT121" s="331"/>
      <c r="AU121" s="331"/>
      <c r="AV121" s="331"/>
      <c r="AW121" s="417"/>
      <c r="AX121" s="318"/>
      <c r="AY121" s="318"/>
      <c r="AZ121" s="319"/>
      <c r="BA121" s="317"/>
      <c r="BB121" s="318"/>
      <c r="BC121" s="318"/>
      <c r="BD121" s="318"/>
      <c r="BE121" s="318"/>
      <c r="BF121" s="319"/>
      <c r="BG121" s="317"/>
      <c r="BH121" s="318"/>
      <c r="BI121" s="318"/>
      <c r="BJ121" s="318"/>
      <c r="BK121" s="318"/>
      <c r="BL121" s="319"/>
      <c r="BM121" s="457"/>
      <c r="BN121" s="458"/>
      <c r="BO121" s="458"/>
      <c r="BP121" s="458"/>
      <c r="BQ121" s="458"/>
      <c r="BR121" s="458"/>
      <c r="BS121" s="458"/>
      <c r="BT121" s="458"/>
      <c r="BU121" s="459"/>
      <c r="BV121" s="225"/>
      <c r="BW121" s="333"/>
      <c r="BX121" s="333"/>
      <c r="BY121" s="461"/>
      <c r="BZ121" s="193"/>
      <c r="CA121" s="194"/>
      <c r="CB121" s="193"/>
      <c r="CC121" s="231"/>
    </row>
    <row r="122" spans="2:81" ht="12.75" hidden="1" customHeight="1" x14ac:dyDescent="0.25">
      <c r="B122" s="306" t="s">
        <v>498</v>
      </c>
      <c r="C122" s="307"/>
      <c r="D122" s="307"/>
      <c r="E122" s="307"/>
      <c r="F122" s="307"/>
      <c r="G122" s="307"/>
      <c r="H122" s="307"/>
      <c r="I122" s="307"/>
      <c r="J122" s="307"/>
      <c r="K122" s="307"/>
      <c r="L122" s="307"/>
      <c r="M122" s="307"/>
      <c r="N122" s="307"/>
      <c r="O122" s="307"/>
      <c r="P122" s="307"/>
      <c r="Q122" s="307"/>
      <c r="R122" s="307"/>
      <c r="S122" s="307"/>
      <c r="T122" s="307"/>
      <c r="U122" s="307"/>
      <c r="V122" s="307"/>
      <c r="W122" s="307"/>
      <c r="X122" s="307"/>
      <c r="Y122" s="307"/>
      <c r="Z122" s="307"/>
      <c r="AA122" s="307"/>
      <c r="AB122" s="307"/>
      <c r="AC122" s="307"/>
      <c r="AD122" s="307"/>
      <c r="AE122" s="307"/>
      <c r="AF122" s="307"/>
      <c r="AG122" s="307"/>
      <c r="AH122" s="307"/>
      <c r="AI122" s="307"/>
      <c r="AJ122" s="307"/>
      <c r="AK122" s="307"/>
      <c r="AL122" s="307"/>
      <c r="AM122" s="307"/>
      <c r="AN122" s="307"/>
      <c r="AO122" s="307"/>
      <c r="AP122" s="307"/>
      <c r="AQ122" s="307"/>
      <c r="AR122" s="307"/>
      <c r="AS122" s="307"/>
      <c r="AT122" s="307"/>
      <c r="AU122" s="307"/>
      <c r="AV122" s="307"/>
      <c r="AW122" s="413" t="s">
        <v>499</v>
      </c>
      <c r="AX122" s="315"/>
      <c r="AY122" s="315"/>
      <c r="AZ122" s="316"/>
      <c r="BA122" s="314" t="s">
        <v>500</v>
      </c>
      <c r="BB122" s="315"/>
      <c r="BC122" s="315"/>
      <c r="BD122" s="315"/>
      <c r="BE122" s="315"/>
      <c r="BF122" s="316"/>
      <c r="BG122" s="314"/>
      <c r="BH122" s="315"/>
      <c r="BI122" s="315"/>
      <c r="BJ122" s="315"/>
      <c r="BK122" s="315"/>
      <c r="BL122" s="316"/>
      <c r="BM122" s="457"/>
      <c r="BN122" s="458"/>
      <c r="BO122" s="458"/>
      <c r="BP122" s="458"/>
      <c r="BQ122" s="458"/>
      <c r="BR122" s="458"/>
      <c r="BS122" s="458"/>
      <c r="BT122" s="458"/>
      <c r="BU122" s="459"/>
      <c r="BV122" s="225"/>
      <c r="BW122" s="332"/>
      <c r="BX122" s="332"/>
      <c r="BY122" s="460"/>
      <c r="BZ122" s="193"/>
      <c r="CA122" s="194"/>
      <c r="CB122" s="193"/>
      <c r="CC122" s="231"/>
    </row>
    <row r="123" spans="2:81" ht="12.75" hidden="1" customHeight="1" x14ac:dyDescent="0.25">
      <c r="B123" s="330" t="s">
        <v>501</v>
      </c>
      <c r="C123" s="331"/>
      <c r="D123" s="331"/>
      <c r="E123" s="331"/>
      <c r="F123" s="331"/>
      <c r="G123" s="331"/>
      <c r="H123" s="331"/>
      <c r="I123" s="331"/>
      <c r="J123" s="331"/>
      <c r="K123" s="331"/>
      <c r="L123" s="331"/>
      <c r="M123" s="331"/>
      <c r="N123" s="331"/>
      <c r="O123" s="331"/>
      <c r="P123" s="331"/>
      <c r="Q123" s="331"/>
      <c r="R123" s="331"/>
      <c r="S123" s="331"/>
      <c r="T123" s="331"/>
      <c r="U123" s="331"/>
      <c r="V123" s="331"/>
      <c r="W123" s="331"/>
      <c r="X123" s="331"/>
      <c r="Y123" s="331"/>
      <c r="Z123" s="331"/>
      <c r="AA123" s="331"/>
      <c r="AB123" s="331"/>
      <c r="AC123" s="331"/>
      <c r="AD123" s="331"/>
      <c r="AE123" s="331"/>
      <c r="AF123" s="331"/>
      <c r="AG123" s="331"/>
      <c r="AH123" s="331"/>
      <c r="AI123" s="331"/>
      <c r="AJ123" s="331"/>
      <c r="AK123" s="331"/>
      <c r="AL123" s="331"/>
      <c r="AM123" s="331"/>
      <c r="AN123" s="331"/>
      <c r="AO123" s="331"/>
      <c r="AP123" s="331"/>
      <c r="AQ123" s="331"/>
      <c r="AR123" s="331"/>
      <c r="AS123" s="331"/>
      <c r="AT123" s="331"/>
      <c r="AU123" s="331"/>
      <c r="AV123" s="331"/>
      <c r="AW123" s="417"/>
      <c r="AX123" s="318"/>
      <c r="AY123" s="318"/>
      <c r="AZ123" s="319"/>
      <c r="BA123" s="317"/>
      <c r="BB123" s="318"/>
      <c r="BC123" s="318"/>
      <c r="BD123" s="318"/>
      <c r="BE123" s="318"/>
      <c r="BF123" s="319"/>
      <c r="BG123" s="317"/>
      <c r="BH123" s="318"/>
      <c r="BI123" s="318"/>
      <c r="BJ123" s="318"/>
      <c r="BK123" s="318"/>
      <c r="BL123" s="319"/>
      <c r="BM123" s="457"/>
      <c r="BN123" s="458"/>
      <c r="BO123" s="458"/>
      <c r="BP123" s="458"/>
      <c r="BQ123" s="458"/>
      <c r="BR123" s="458"/>
      <c r="BS123" s="458"/>
      <c r="BT123" s="458"/>
      <c r="BU123" s="459"/>
      <c r="BV123" s="225"/>
      <c r="BW123" s="333"/>
      <c r="BX123" s="333"/>
      <c r="BY123" s="461"/>
      <c r="BZ123" s="193"/>
      <c r="CA123" s="194"/>
      <c r="CB123" s="193"/>
      <c r="CC123" s="231"/>
    </row>
    <row r="124" spans="2:81" ht="13.5" customHeight="1" x14ac:dyDescent="0.2">
      <c r="B124" s="498" t="s">
        <v>502</v>
      </c>
      <c r="C124" s="499"/>
      <c r="D124" s="499"/>
      <c r="E124" s="499"/>
      <c r="F124" s="499"/>
      <c r="G124" s="499"/>
      <c r="H124" s="499"/>
      <c r="I124" s="499"/>
      <c r="J124" s="499"/>
      <c r="K124" s="499"/>
      <c r="L124" s="499"/>
      <c r="M124" s="499"/>
      <c r="N124" s="499"/>
      <c r="O124" s="499"/>
      <c r="P124" s="499"/>
      <c r="Q124" s="499"/>
      <c r="R124" s="499"/>
      <c r="S124" s="499"/>
      <c r="T124" s="499"/>
      <c r="U124" s="499"/>
      <c r="V124" s="499"/>
      <c r="W124" s="499"/>
      <c r="X124" s="499"/>
      <c r="Y124" s="499"/>
      <c r="Z124" s="499"/>
      <c r="AA124" s="499"/>
      <c r="AB124" s="499"/>
      <c r="AC124" s="499"/>
      <c r="AD124" s="499"/>
      <c r="AE124" s="499"/>
      <c r="AF124" s="499"/>
      <c r="AG124" s="499"/>
      <c r="AH124" s="499"/>
      <c r="AI124" s="499"/>
      <c r="AJ124" s="499"/>
      <c r="AK124" s="499"/>
      <c r="AL124" s="499"/>
      <c r="AM124" s="499"/>
      <c r="AN124" s="499"/>
      <c r="AO124" s="499"/>
      <c r="AP124" s="499"/>
      <c r="AQ124" s="499"/>
      <c r="AR124" s="499"/>
      <c r="AS124" s="499"/>
      <c r="AT124" s="499"/>
      <c r="AU124" s="499"/>
      <c r="AV124" s="499"/>
      <c r="AW124" s="500" t="s">
        <v>503</v>
      </c>
      <c r="AX124" s="501"/>
      <c r="AY124" s="501"/>
      <c r="AZ124" s="501"/>
      <c r="BA124" s="501" t="s">
        <v>139</v>
      </c>
      <c r="BB124" s="501"/>
      <c r="BC124" s="501"/>
      <c r="BD124" s="501"/>
      <c r="BE124" s="501"/>
      <c r="BF124" s="501"/>
      <c r="BG124" s="501" t="s">
        <v>686</v>
      </c>
      <c r="BH124" s="501"/>
      <c r="BI124" s="501"/>
      <c r="BJ124" s="501"/>
      <c r="BK124" s="501"/>
      <c r="BL124" s="501"/>
      <c r="BM124" s="502">
        <f>SUM(BV124+BY124+BZ124)</f>
        <v>1280600.00288</v>
      </c>
      <c r="BN124" s="503"/>
      <c r="BO124" s="503"/>
      <c r="BP124" s="503"/>
      <c r="BQ124" s="503"/>
      <c r="BR124" s="503"/>
      <c r="BS124" s="503"/>
      <c r="BT124" s="503"/>
      <c r="BU124" s="504"/>
      <c r="BV124" s="260">
        <f>SUM(BW124:BX124)</f>
        <v>1280600.00288</v>
      </c>
      <c r="BW124" s="265">
        <f>SUM(BW125:BW131)</f>
        <v>380600.00287999999</v>
      </c>
      <c r="BX124" s="266">
        <f>SUM(BX126:BX130)</f>
        <v>900000</v>
      </c>
      <c r="BY124" s="267">
        <f>SUM(BY126:BY130)</f>
        <v>0</v>
      </c>
      <c r="BZ124" s="263"/>
      <c r="CA124" s="267">
        <f>SUM(CA126:CA130)</f>
        <v>0</v>
      </c>
      <c r="CB124" s="267">
        <f>SUM(CB126:CB130)</f>
        <v>0</v>
      </c>
      <c r="CC124" s="268">
        <f>SUM(CC126:CC130)</f>
        <v>0</v>
      </c>
    </row>
    <row r="125" spans="2:81" x14ac:dyDescent="0.2">
      <c r="B125" s="478" t="s">
        <v>55</v>
      </c>
      <c r="C125" s="479"/>
      <c r="D125" s="479"/>
      <c r="E125" s="479"/>
      <c r="F125" s="479"/>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479"/>
      <c r="AK125" s="479"/>
      <c r="AL125" s="479"/>
      <c r="AM125" s="479"/>
      <c r="AN125" s="479"/>
      <c r="AO125" s="479"/>
      <c r="AP125" s="479"/>
      <c r="AQ125" s="479"/>
      <c r="AR125" s="479"/>
      <c r="AS125" s="479"/>
      <c r="AT125" s="479"/>
      <c r="AU125" s="479"/>
      <c r="AV125" s="479"/>
      <c r="AW125" s="273" t="s">
        <v>504</v>
      </c>
      <c r="AX125" s="274"/>
      <c r="AY125" s="274"/>
      <c r="AZ125" s="274"/>
      <c r="BA125" s="347"/>
      <c r="BB125" s="347"/>
      <c r="BC125" s="347"/>
      <c r="BD125" s="347"/>
      <c r="BE125" s="347"/>
      <c r="BF125" s="347"/>
      <c r="BG125" s="314"/>
      <c r="BH125" s="315"/>
      <c r="BI125" s="315"/>
      <c r="BJ125" s="315"/>
      <c r="BK125" s="315"/>
      <c r="BL125" s="316"/>
      <c r="BM125" s="457"/>
      <c r="BN125" s="458"/>
      <c r="BO125" s="458"/>
      <c r="BP125" s="458"/>
      <c r="BQ125" s="458"/>
      <c r="BR125" s="458"/>
      <c r="BS125" s="458"/>
      <c r="BT125" s="458"/>
      <c r="BU125" s="459"/>
      <c r="BV125" s="225"/>
      <c r="BW125" s="152"/>
      <c r="BX125" s="161"/>
      <c r="BY125" s="193"/>
      <c r="BZ125" s="193"/>
      <c r="CA125" s="194"/>
      <c r="CB125" s="193"/>
      <c r="CC125" s="231"/>
    </row>
    <row r="126" spans="2:81" x14ac:dyDescent="0.2">
      <c r="B126" s="478" t="s">
        <v>505</v>
      </c>
      <c r="C126" s="479"/>
      <c r="D126" s="479"/>
      <c r="E126" s="479"/>
      <c r="F126" s="479"/>
      <c r="G126" s="479"/>
      <c r="H126" s="479"/>
      <c r="I126" s="479"/>
      <c r="J126" s="479"/>
      <c r="K126" s="479"/>
      <c r="L126" s="479"/>
      <c r="M126" s="479"/>
      <c r="N126" s="479"/>
      <c r="O126" s="479"/>
      <c r="P126" s="479"/>
      <c r="Q126" s="479"/>
      <c r="R126" s="479"/>
      <c r="S126" s="479"/>
      <c r="T126" s="479"/>
      <c r="U126" s="479"/>
      <c r="V126" s="479"/>
      <c r="W126" s="479"/>
      <c r="X126" s="479"/>
      <c r="Y126" s="479"/>
      <c r="Z126" s="479"/>
      <c r="AA126" s="479"/>
      <c r="AB126" s="479"/>
      <c r="AC126" s="479"/>
      <c r="AD126" s="479"/>
      <c r="AE126" s="479"/>
      <c r="AF126" s="479"/>
      <c r="AG126" s="479"/>
      <c r="AH126" s="479"/>
      <c r="AI126" s="479"/>
      <c r="AJ126" s="479"/>
      <c r="AK126" s="479"/>
      <c r="AL126" s="479"/>
      <c r="AM126" s="479"/>
      <c r="AN126" s="479"/>
      <c r="AO126" s="479"/>
      <c r="AP126" s="479"/>
      <c r="AQ126" s="479"/>
      <c r="AR126" s="479"/>
      <c r="AS126" s="479"/>
      <c r="AT126" s="479"/>
      <c r="AU126" s="479"/>
      <c r="AV126" s="479"/>
      <c r="AW126" s="273" t="s">
        <v>506</v>
      </c>
      <c r="AX126" s="274"/>
      <c r="AY126" s="274"/>
      <c r="AZ126" s="274"/>
      <c r="BA126" s="347" t="s">
        <v>139</v>
      </c>
      <c r="BB126" s="347"/>
      <c r="BC126" s="347"/>
      <c r="BD126" s="347"/>
      <c r="BE126" s="347"/>
      <c r="BF126" s="347"/>
      <c r="BG126" s="314" t="s">
        <v>507</v>
      </c>
      <c r="BH126" s="315"/>
      <c r="BI126" s="315"/>
      <c r="BJ126" s="315"/>
      <c r="BK126" s="315"/>
      <c r="BL126" s="316"/>
      <c r="BM126" s="457"/>
      <c r="BN126" s="458"/>
      <c r="BO126" s="458"/>
      <c r="BP126" s="458"/>
      <c r="BQ126" s="458"/>
      <c r="BR126" s="458"/>
      <c r="BS126" s="458"/>
      <c r="BT126" s="458"/>
      <c r="BU126" s="459"/>
      <c r="BV126" s="225"/>
      <c r="BW126" s="152">
        <f>ROUND('221 МЗ'!G25,100)</f>
        <v>20000.00288</v>
      </c>
      <c r="BX126" s="161"/>
      <c r="BY126" s="193"/>
      <c r="BZ126" s="193"/>
      <c r="CA126" s="194"/>
      <c r="CB126" s="193"/>
      <c r="CC126" s="231"/>
    </row>
    <row r="127" spans="2:81" x14ac:dyDescent="0.2">
      <c r="B127" s="478" t="s">
        <v>508</v>
      </c>
      <c r="C127" s="479"/>
      <c r="D127" s="479"/>
      <c r="E127" s="479"/>
      <c r="F127" s="479"/>
      <c r="G127" s="479"/>
      <c r="H127" s="479"/>
      <c r="I127" s="479"/>
      <c r="J127" s="479"/>
      <c r="K127" s="479"/>
      <c r="L127" s="479"/>
      <c r="M127" s="479"/>
      <c r="N127" s="479"/>
      <c r="O127" s="479"/>
      <c r="P127" s="479"/>
      <c r="Q127" s="479"/>
      <c r="R127" s="479"/>
      <c r="S127" s="479"/>
      <c r="T127" s="479"/>
      <c r="U127" s="479"/>
      <c r="V127" s="479"/>
      <c r="W127" s="479"/>
      <c r="X127" s="479"/>
      <c r="Y127" s="479"/>
      <c r="Z127" s="479"/>
      <c r="AA127" s="479"/>
      <c r="AB127" s="479"/>
      <c r="AC127" s="479"/>
      <c r="AD127" s="479"/>
      <c r="AE127" s="479"/>
      <c r="AF127" s="479"/>
      <c r="AG127" s="479"/>
      <c r="AH127" s="479"/>
      <c r="AI127" s="479"/>
      <c r="AJ127" s="479"/>
      <c r="AK127" s="479"/>
      <c r="AL127" s="479"/>
      <c r="AM127" s="479"/>
      <c r="AN127" s="479"/>
      <c r="AO127" s="479"/>
      <c r="AP127" s="479"/>
      <c r="AQ127" s="479"/>
      <c r="AR127" s="479"/>
      <c r="AS127" s="479"/>
      <c r="AT127" s="479"/>
      <c r="AU127" s="479"/>
      <c r="AV127" s="479"/>
      <c r="AW127" s="273" t="s">
        <v>509</v>
      </c>
      <c r="AX127" s="274"/>
      <c r="AY127" s="274"/>
      <c r="AZ127" s="274"/>
      <c r="BA127" s="347" t="s">
        <v>139</v>
      </c>
      <c r="BB127" s="347"/>
      <c r="BC127" s="347"/>
      <c r="BD127" s="347"/>
      <c r="BE127" s="347"/>
      <c r="BF127" s="347"/>
      <c r="BG127" s="314" t="s">
        <v>426</v>
      </c>
      <c r="BH127" s="315"/>
      <c r="BI127" s="315"/>
      <c r="BJ127" s="315"/>
      <c r="BK127" s="315"/>
      <c r="BL127" s="316"/>
      <c r="BM127" s="457"/>
      <c r="BN127" s="458"/>
      <c r="BO127" s="458"/>
      <c r="BP127" s="458"/>
      <c r="BQ127" s="458"/>
      <c r="BR127" s="458"/>
      <c r="BS127" s="458"/>
      <c r="BT127" s="458"/>
      <c r="BU127" s="459"/>
      <c r="BV127" s="225"/>
      <c r="BW127" s="161">
        <f>ROUND('244 222 МЗ'!F18,100)</f>
        <v>10000</v>
      </c>
      <c r="BX127" s="161"/>
      <c r="BY127" s="193"/>
      <c r="BZ127" s="193"/>
      <c r="CA127" s="194"/>
      <c r="CB127" s="193">
        <f>ROUND('244 222 Безвозм'!F18,100)</f>
        <v>0</v>
      </c>
      <c r="CC127" s="231"/>
    </row>
    <row r="128" spans="2:81" x14ac:dyDescent="0.2">
      <c r="B128" s="478" t="s">
        <v>510</v>
      </c>
      <c r="C128" s="479"/>
      <c r="D128" s="479"/>
      <c r="E128" s="479"/>
      <c r="F128" s="479"/>
      <c r="G128" s="479"/>
      <c r="H128" s="479"/>
      <c r="I128" s="479"/>
      <c r="J128" s="479"/>
      <c r="K128" s="479"/>
      <c r="L128" s="479"/>
      <c r="M128" s="479"/>
      <c r="N128" s="479"/>
      <c r="O128" s="479"/>
      <c r="P128" s="479"/>
      <c r="Q128" s="479"/>
      <c r="R128" s="479"/>
      <c r="S128" s="479"/>
      <c r="T128" s="479"/>
      <c r="U128" s="479"/>
      <c r="V128" s="479"/>
      <c r="W128" s="479"/>
      <c r="X128" s="479"/>
      <c r="Y128" s="479"/>
      <c r="Z128" s="479"/>
      <c r="AA128" s="479"/>
      <c r="AB128" s="479"/>
      <c r="AC128" s="479"/>
      <c r="AD128" s="479"/>
      <c r="AE128" s="479"/>
      <c r="AF128" s="479"/>
      <c r="AG128" s="479"/>
      <c r="AH128" s="479"/>
      <c r="AI128" s="479"/>
      <c r="AJ128" s="479"/>
      <c r="AK128" s="479"/>
      <c r="AL128" s="479"/>
      <c r="AM128" s="479"/>
      <c r="AN128" s="479"/>
      <c r="AO128" s="479"/>
      <c r="AP128" s="479"/>
      <c r="AQ128" s="479"/>
      <c r="AR128" s="479"/>
      <c r="AS128" s="479"/>
      <c r="AT128" s="479"/>
      <c r="AU128" s="479"/>
      <c r="AV128" s="479"/>
      <c r="AW128" s="273" t="s">
        <v>511</v>
      </c>
      <c r="AX128" s="274"/>
      <c r="AY128" s="274"/>
      <c r="AZ128" s="274"/>
      <c r="BA128" s="347" t="s">
        <v>139</v>
      </c>
      <c r="BB128" s="347"/>
      <c r="BC128" s="347"/>
      <c r="BD128" s="347"/>
      <c r="BE128" s="347"/>
      <c r="BF128" s="347"/>
      <c r="BG128" s="314" t="s">
        <v>512</v>
      </c>
      <c r="BH128" s="315"/>
      <c r="BI128" s="315"/>
      <c r="BJ128" s="315"/>
      <c r="BK128" s="315"/>
      <c r="BL128" s="316"/>
      <c r="BM128" s="457"/>
      <c r="BN128" s="458"/>
      <c r="BO128" s="458"/>
      <c r="BP128" s="458"/>
      <c r="BQ128" s="458"/>
      <c r="BR128" s="458"/>
      <c r="BS128" s="458"/>
      <c r="BT128" s="458"/>
      <c r="BU128" s="459"/>
      <c r="BV128" s="225"/>
      <c r="BW128" s="161"/>
      <c r="BX128" s="161">
        <f>MROUND('244 223 СИ'!H54,100)</f>
        <v>900000</v>
      </c>
      <c r="BY128" s="193"/>
      <c r="BZ128" s="193"/>
      <c r="CA128" s="194"/>
      <c r="CB128" s="193"/>
      <c r="CC128" s="231"/>
    </row>
    <row r="129" spans="2:81" x14ac:dyDescent="0.2">
      <c r="B129" s="478" t="s">
        <v>513</v>
      </c>
      <c r="C129" s="479"/>
      <c r="D129" s="479"/>
      <c r="E129" s="479"/>
      <c r="F129" s="479"/>
      <c r="G129" s="479"/>
      <c r="H129" s="479"/>
      <c r="I129" s="479"/>
      <c r="J129" s="479"/>
      <c r="K129" s="479"/>
      <c r="L129" s="479"/>
      <c r="M129" s="479"/>
      <c r="N129" s="479"/>
      <c r="O129" s="479"/>
      <c r="P129" s="479"/>
      <c r="Q129" s="479"/>
      <c r="R129" s="479"/>
      <c r="S129" s="479"/>
      <c r="T129" s="479"/>
      <c r="U129" s="479"/>
      <c r="V129" s="479"/>
      <c r="W129" s="479"/>
      <c r="X129" s="479"/>
      <c r="Y129" s="479"/>
      <c r="Z129" s="479"/>
      <c r="AA129" s="479"/>
      <c r="AB129" s="479"/>
      <c r="AC129" s="479"/>
      <c r="AD129" s="479"/>
      <c r="AE129" s="479"/>
      <c r="AF129" s="479"/>
      <c r="AG129" s="479"/>
      <c r="AH129" s="479"/>
      <c r="AI129" s="479"/>
      <c r="AJ129" s="479"/>
      <c r="AK129" s="479"/>
      <c r="AL129" s="479"/>
      <c r="AM129" s="479"/>
      <c r="AN129" s="479"/>
      <c r="AO129" s="479"/>
      <c r="AP129" s="479"/>
      <c r="AQ129" s="479"/>
      <c r="AR129" s="479"/>
      <c r="AS129" s="479"/>
      <c r="AT129" s="479"/>
      <c r="AU129" s="479"/>
      <c r="AV129" s="479"/>
      <c r="AW129" s="273" t="s">
        <v>514</v>
      </c>
      <c r="AX129" s="274"/>
      <c r="AY129" s="274"/>
      <c r="AZ129" s="274"/>
      <c r="BA129" s="347" t="s">
        <v>139</v>
      </c>
      <c r="BB129" s="347"/>
      <c r="BC129" s="347"/>
      <c r="BD129" s="347"/>
      <c r="BE129" s="347"/>
      <c r="BF129" s="347"/>
      <c r="BG129" s="314" t="s">
        <v>515</v>
      </c>
      <c r="BH129" s="315"/>
      <c r="BI129" s="315"/>
      <c r="BJ129" s="315"/>
      <c r="BK129" s="315"/>
      <c r="BL129" s="316"/>
      <c r="BM129" s="457"/>
      <c r="BN129" s="458"/>
      <c r="BO129" s="458"/>
      <c r="BP129" s="458"/>
      <c r="BQ129" s="458"/>
      <c r="BR129" s="458"/>
      <c r="BS129" s="458"/>
      <c r="BT129" s="458"/>
      <c r="BU129" s="459"/>
      <c r="BV129" s="225"/>
      <c r="BW129" s="161">
        <f>ROUND('225 МЗ'!G39,100)</f>
        <v>50000</v>
      </c>
      <c r="BX129" s="161">
        <f>ROUND('225 СИ'!G39,100)</f>
        <v>0</v>
      </c>
      <c r="BY129" s="193">
        <f>MROUND('225 СИЦ'!G39,100)</f>
        <v>0</v>
      </c>
      <c r="BZ129" s="193"/>
      <c r="CA129" s="194"/>
      <c r="CB129" s="193">
        <f>ROUND('225 Безвозм'!G39,100)</f>
        <v>0</v>
      </c>
      <c r="CC129" s="231"/>
    </row>
    <row r="130" spans="2:81" x14ac:dyDescent="0.2">
      <c r="B130" s="478" t="s">
        <v>516</v>
      </c>
      <c r="C130" s="479"/>
      <c r="D130" s="479"/>
      <c r="E130" s="479"/>
      <c r="F130" s="479"/>
      <c r="G130" s="479"/>
      <c r="H130" s="479"/>
      <c r="I130" s="479"/>
      <c r="J130" s="479"/>
      <c r="K130" s="479"/>
      <c r="L130" s="479"/>
      <c r="M130" s="479"/>
      <c r="N130" s="479"/>
      <c r="O130" s="479"/>
      <c r="P130" s="479"/>
      <c r="Q130" s="479"/>
      <c r="R130" s="479"/>
      <c r="S130" s="479"/>
      <c r="T130" s="479"/>
      <c r="U130" s="479"/>
      <c r="V130" s="479"/>
      <c r="W130" s="479"/>
      <c r="X130" s="479"/>
      <c r="Y130" s="479"/>
      <c r="Z130" s="479"/>
      <c r="AA130" s="479"/>
      <c r="AB130" s="479"/>
      <c r="AC130" s="479"/>
      <c r="AD130" s="479"/>
      <c r="AE130" s="479"/>
      <c r="AF130" s="479"/>
      <c r="AG130" s="479"/>
      <c r="AH130" s="479"/>
      <c r="AI130" s="479"/>
      <c r="AJ130" s="479"/>
      <c r="AK130" s="479"/>
      <c r="AL130" s="479"/>
      <c r="AM130" s="479"/>
      <c r="AN130" s="479"/>
      <c r="AO130" s="479"/>
      <c r="AP130" s="479"/>
      <c r="AQ130" s="479"/>
      <c r="AR130" s="479"/>
      <c r="AS130" s="479"/>
      <c r="AT130" s="479"/>
      <c r="AU130" s="479"/>
      <c r="AV130" s="479"/>
      <c r="AW130" s="273" t="s">
        <v>517</v>
      </c>
      <c r="AX130" s="274"/>
      <c r="AY130" s="274"/>
      <c r="AZ130" s="274"/>
      <c r="BA130" s="347" t="s">
        <v>139</v>
      </c>
      <c r="BB130" s="347"/>
      <c r="BC130" s="347"/>
      <c r="BD130" s="347"/>
      <c r="BE130" s="347"/>
      <c r="BF130" s="347"/>
      <c r="BG130" s="314" t="s">
        <v>428</v>
      </c>
      <c r="BH130" s="315"/>
      <c r="BI130" s="315"/>
      <c r="BJ130" s="315"/>
      <c r="BK130" s="315"/>
      <c r="BL130" s="316"/>
      <c r="BM130" s="457"/>
      <c r="BN130" s="458"/>
      <c r="BO130" s="458"/>
      <c r="BP130" s="458"/>
      <c r="BQ130" s="458"/>
      <c r="BR130" s="458"/>
      <c r="BS130" s="458"/>
      <c r="BT130" s="458"/>
      <c r="BU130" s="459"/>
      <c r="BV130" s="225"/>
      <c r="BW130" s="161">
        <f>ROUND('226 МЗ'!F56,100)</f>
        <v>300600</v>
      </c>
      <c r="BX130" s="161">
        <f>ROUND('226 СИ'!F56,100)</f>
        <v>0</v>
      </c>
      <c r="BY130" s="193"/>
      <c r="BZ130" s="193"/>
      <c r="CA130" s="194"/>
      <c r="CB130" s="193"/>
      <c r="CC130" s="231"/>
    </row>
    <row r="131" spans="2:81" x14ac:dyDescent="0.2">
      <c r="B131" s="334" t="s">
        <v>518</v>
      </c>
      <c r="C131" s="335"/>
      <c r="D131" s="335"/>
      <c r="E131" s="335"/>
      <c r="F131" s="335"/>
      <c r="G131" s="335"/>
      <c r="H131" s="335"/>
      <c r="I131" s="335"/>
      <c r="J131" s="335"/>
      <c r="K131" s="335"/>
      <c r="L131" s="335"/>
      <c r="M131" s="335"/>
      <c r="N131" s="335"/>
      <c r="O131" s="335"/>
      <c r="P131" s="335"/>
      <c r="Q131" s="335"/>
      <c r="R131" s="335"/>
      <c r="S131" s="335"/>
      <c r="T131" s="335"/>
      <c r="U131" s="335"/>
      <c r="V131" s="335"/>
      <c r="W131" s="335"/>
      <c r="X131" s="335"/>
      <c r="Y131" s="335"/>
      <c r="Z131" s="335"/>
      <c r="AA131" s="335"/>
      <c r="AB131" s="335"/>
      <c r="AC131" s="335"/>
      <c r="AD131" s="335"/>
      <c r="AE131" s="335"/>
      <c r="AF131" s="335"/>
      <c r="AG131" s="335"/>
      <c r="AH131" s="335"/>
      <c r="AI131" s="335"/>
      <c r="AJ131" s="335"/>
      <c r="AK131" s="335"/>
      <c r="AL131" s="335"/>
      <c r="AM131" s="335"/>
      <c r="AN131" s="335"/>
      <c r="AO131" s="335"/>
      <c r="AP131" s="335"/>
      <c r="AQ131" s="335"/>
      <c r="AR131" s="335"/>
      <c r="AS131" s="335"/>
      <c r="AT131" s="335"/>
      <c r="AU131" s="335"/>
      <c r="AV131" s="335"/>
      <c r="AW131" s="273" t="s">
        <v>519</v>
      </c>
      <c r="AX131" s="274"/>
      <c r="AY131" s="274"/>
      <c r="AZ131" s="274"/>
      <c r="BA131" s="347" t="s">
        <v>139</v>
      </c>
      <c r="BB131" s="347"/>
      <c r="BC131" s="347"/>
      <c r="BD131" s="347"/>
      <c r="BE131" s="347"/>
      <c r="BF131" s="347"/>
      <c r="BG131" s="447" t="s">
        <v>520</v>
      </c>
      <c r="BH131" s="448"/>
      <c r="BI131" s="448"/>
      <c r="BJ131" s="448"/>
      <c r="BK131" s="448"/>
      <c r="BL131" s="449"/>
      <c r="BM131" s="457"/>
      <c r="BN131" s="458"/>
      <c r="BO131" s="458"/>
      <c r="BP131" s="458"/>
      <c r="BQ131" s="458"/>
      <c r="BR131" s="458"/>
      <c r="BS131" s="458"/>
      <c r="BT131" s="458"/>
      <c r="BU131" s="459"/>
      <c r="BV131" s="225"/>
      <c r="BW131" s="153"/>
      <c r="BX131" s="161"/>
      <c r="BY131" s="153"/>
      <c r="BZ131" s="193"/>
      <c r="CA131" s="194"/>
      <c r="CB131" s="193"/>
      <c r="CC131" s="231"/>
    </row>
    <row r="132" spans="2:81" ht="12.75" hidden="1" customHeight="1" x14ac:dyDescent="0.25">
      <c r="B132" s="334" t="s">
        <v>508</v>
      </c>
      <c r="C132" s="335"/>
      <c r="D132" s="335"/>
      <c r="E132" s="335"/>
      <c r="F132" s="335"/>
      <c r="G132" s="335"/>
      <c r="H132" s="335"/>
      <c r="I132" s="335"/>
      <c r="J132" s="335"/>
      <c r="K132" s="335"/>
      <c r="L132" s="335"/>
      <c r="M132" s="335"/>
      <c r="N132" s="335"/>
      <c r="O132" s="335"/>
      <c r="P132" s="335"/>
      <c r="Q132" s="335"/>
      <c r="R132" s="335"/>
      <c r="S132" s="335"/>
      <c r="T132" s="335"/>
      <c r="U132" s="335"/>
      <c r="V132" s="335"/>
      <c r="W132" s="335"/>
      <c r="X132" s="335"/>
      <c r="Y132" s="335"/>
      <c r="Z132" s="335"/>
      <c r="AA132" s="335"/>
      <c r="AB132" s="335"/>
      <c r="AC132" s="335"/>
      <c r="AD132" s="335"/>
      <c r="AE132" s="335"/>
      <c r="AF132" s="335"/>
      <c r="AG132" s="335"/>
      <c r="AH132" s="335"/>
      <c r="AI132" s="335"/>
      <c r="AJ132" s="335"/>
      <c r="AK132" s="335"/>
      <c r="AL132" s="335"/>
      <c r="AM132" s="335"/>
      <c r="AN132" s="335"/>
      <c r="AO132" s="335"/>
      <c r="AP132" s="335"/>
      <c r="AQ132" s="335"/>
      <c r="AR132" s="335"/>
      <c r="AS132" s="335"/>
      <c r="AT132" s="335"/>
      <c r="AU132" s="335"/>
      <c r="AV132" s="335"/>
      <c r="AW132" s="273" t="s">
        <v>506</v>
      </c>
      <c r="AX132" s="274"/>
      <c r="AY132" s="274"/>
      <c r="AZ132" s="274"/>
      <c r="BA132" s="347" t="s">
        <v>521</v>
      </c>
      <c r="BB132" s="347"/>
      <c r="BC132" s="347"/>
      <c r="BD132" s="347"/>
      <c r="BE132" s="347"/>
      <c r="BF132" s="347"/>
      <c r="BG132" s="317"/>
      <c r="BH132" s="318"/>
      <c r="BI132" s="318"/>
      <c r="BJ132" s="318"/>
      <c r="BK132" s="318"/>
      <c r="BL132" s="319"/>
      <c r="BM132" s="457"/>
      <c r="BN132" s="458"/>
      <c r="BO132" s="458"/>
      <c r="BP132" s="458"/>
      <c r="BQ132" s="458"/>
      <c r="BR132" s="458"/>
      <c r="BS132" s="458"/>
      <c r="BT132" s="458"/>
      <c r="BU132" s="459"/>
      <c r="BV132" s="225"/>
      <c r="BW132" s="162"/>
      <c r="BX132" s="161"/>
      <c r="BY132" s="153"/>
      <c r="BZ132" s="193"/>
      <c r="CA132" s="194"/>
      <c r="CB132" s="193"/>
      <c r="CC132" s="231"/>
    </row>
    <row r="133" spans="2:81" ht="12.75" hidden="1" customHeight="1" x14ac:dyDescent="0.25">
      <c r="B133" s="334" t="s">
        <v>522</v>
      </c>
      <c r="C133" s="335"/>
      <c r="D133" s="335"/>
      <c r="E133" s="335"/>
      <c r="F133" s="335"/>
      <c r="G133" s="335"/>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335"/>
      <c r="AL133" s="335"/>
      <c r="AM133" s="335"/>
      <c r="AN133" s="335"/>
      <c r="AO133" s="335"/>
      <c r="AP133" s="335"/>
      <c r="AQ133" s="335"/>
      <c r="AR133" s="335"/>
      <c r="AS133" s="335"/>
      <c r="AT133" s="335"/>
      <c r="AU133" s="335"/>
      <c r="AV133" s="335"/>
      <c r="AW133" s="273" t="s">
        <v>509</v>
      </c>
      <c r="AX133" s="274"/>
      <c r="AY133" s="274"/>
      <c r="AZ133" s="274"/>
      <c r="BA133" s="347" t="s">
        <v>523</v>
      </c>
      <c r="BB133" s="347"/>
      <c r="BC133" s="347"/>
      <c r="BD133" s="347"/>
      <c r="BE133" s="347"/>
      <c r="BF133" s="347"/>
      <c r="BG133" s="317"/>
      <c r="BH133" s="318"/>
      <c r="BI133" s="318"/>
      <c r="BJ133" s="318"/>
      <c r="BK133" s="318"/>
      <c r="BL133" s="319"/>
      <c r="BM133" s="457"/>
      <c r="BN133" s="458"/>
      <c r="BO133" s="458"/>
      <c r="BP133" s="458"/>
      <c r="BQ133" s="458"/>
      <c r="BR133" s="458"/>
      <c r="BS133" s="458"/>
      <c r="BT133" s="458"/>
      <c r="BU133" s="459"/>
      <c r="BV133" s="225"/>
      <c r="BW133" s="162"/>
      <c r="BX133" s="161"/>
      <c r="BY133" s="153"/>
      <c r="BZ133" s="193"/>
      <c r="CA133" s="194"/>
      <c r="CB133" s="193"/>
      <c r="CC133" s="231"/>
    </row>
    <row r="134" spans="2:81" ht="12.75" hidden="1" customHeight="1" x14ac:dyDescent="0.25">
      <c r="B134" s="334" t="s">
        <v>513</v>
      </c>
      <c r="C134" s="335"/>
      <c r="D134" s="335"/>
      <c r="E134" s="335"/>
      <c r="F134" s="335"/>
      <c r="G134" s="335"/>
      <c r="H134" s="335"/>
      <c r="I134" s="335"/>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335"/>
      <c r="AN134" s="335"/>
      <c r="AO134" s="335"/>
      <c r="AP134" s="335"/>
      <c r="AQ134" s="335"/>
      <c r="AR134" s="335"/>
      <c r="AS134" s="335"/>
      <c r="AT134" s="335"/>
      <c r="AU134" s="335"/>
      <c r="AV134" s="335"/>
      <c r="AW134" s="273" t="s">
        <v>511</v>
      </c>
      <c r="AX134" s="274"/>
      <c r="AY134" s="274"/>
      <c r="AZ134" s="274"/>
      <c r="BA134" s="347" t="s">
        <v>524</v>
      </c>
      <c r="BB134" s="347"/>
      <c r="BC134" s="347"/>
      <c r="BD134" s="347"/>
      <c r="BE134" s="347"/>
      <c r="BF134" s="347"/>
      <c r="BG134" s="317"/>
      <c r="BH134" s="318"/>
      <c r="BI134" s="318"/>
      <c r="BJ134" s="318"/>
      <c r="BK134" s="318"/>
      <c r="BL134" s="319"/>
      <c r="BM134" s="457"/>
      <c r="BN134" s="458"/>
      <c r="BO134" s="458"/>
      <c r="BP134" s="458"/>
      <c r="BQ134" s="458"/>
      <c r="BR134" s="458"/>
      <c r="BS134" s="458"/>
      <c r="BT134" s="458"/>
      <c r="BU134" s="459"/>
      <c r="BV134" s="225"/>
      <c r="BW134" s="162"/>
      <c r="BX134" s="161"/>
      <c r="BY134" s="153"/>
      <c r="BZ134" s="193"/>
      <c r="CA134" s="194"/>
      <c r="CB134" s="193"/>
      <c r="CC134" s="231"/>
    </row>
    <row r="135" spans="2:81" ht="12.75" hidden="1" customHeight="1" x14ac:dyDescent="0.25">
      <c r="B135" s="334" t="s">
        <v>516</v>
      </c>
      <c r="C135" s="335"/>
      <c r="D135" s="335"/>
      <c r="E135" s="335"/>
      <c r="F135" s="335"/>
      <c r="G135" s="335"/>
      <c r="H135" s="335"/>
      <c r="I135" s="335"/>
      <c r="J135" s="335"/>
      <c r="K135" s="335"/>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335"/>
      <c r="AN135" s="335"/>
      <c r="AO135" s="335"/>
      <c r="AP135" s="335"/>
      <c r="AQ135" s="335"/>
      <c r="AR135" s="335"/>
      <c r="AS135" s="335"/>
      <c r="AT135" s="335"/>
      <c r="AU135" s="335"/>
      <c r="AV135" s="335"/>
      <c r="AW135" s="273" t="s">
        <v>514</v>
      </c>
      <c r="AX135" s="274"/>
      <c r="AY135" s="274"/>
      <c r="AZ135" s="274"/>
      <c r="BA135" s="347" t="s">
        <v>525</v>
      </c>
      <c r="BB135" s="347"/>
      <c r="BC135" s="347"/>
      <c r="BD135" s="347"/>
      <c r="BE135" s="347"/>
      <c r="BF135" s="347"/>
      <c r="BG135" s="317"/>
      <c r="BH135" s="318"/>
      <c r="BI135" s="318"/>
      <c r="BJ135" s="318"/>
      <c r="BK135" s="318"/>
      <c r="BL135" s="319"/>
      <c r="BM135" s="457"/>
      <c r="BN135" s="458"/>
      <c r="BO135" s="458"/>
      <c r="BP135" s="458"/>
      <c r="BQ135" s="458"/>
      <c r="BR135" s="458"/>
      <c r="BS135" s="458"/>
      <c r="BT135" s="458"/>
      <c r="BU135" s="459"/>
      <c r="BV135" s="225"/>
      <c r="BW135" s="162"/>
      <c r="BX135" s="161"/>
      <c r="BY135" s="153"/>
      <c r="BZ135" s="193"/>
      <c r="CA135" s="194"/>
      <c r="CB135" s="193"/>
      <c r="CC135" s="231"/>
    </row>
    <row r="136" spans="2:81" ht="12.75" hidden="1" customHeight="1" x14ac:dyDescent="0.25">
      <c r="B136" s="334" t="s">
        <v>518</v>
      </c>
      <c r="C136" s="335"/>
      <c r="D136" s="335"/>
      <c r="E136" s="335"/>
      <c r="F136" s="335"/>
      <c r="G136" s="335"/>
      <c r="H136" s="335"/>
      <c r="I136" s="335"/>
      <c r="J136" s="335"/>
      <c r="K136" s="335"/>
      <c r="L136" s="335"/>
      <c r="M136" s="335"/>
      <c r="N136" s="335"/>
      <c r="O136" s="335"/>
      <c r="P136" s="335"/>
      <c r="Q136" s="335"/>
      <c r="R136" s="335"/>
      <c r="S136" s="335"/>
      <c r="T136" s="335"/>
      <c r="U136" s="335"/>
      <c r="V136" s="335"/>
      <c r="W136" s="335"/>
      <c r="X136" s="335"/>
      <c r="Y136" s="335"/>
      <c r="Z136" s="335"/>
      <c r="AA136" s="335"/>
      <c r="AB136" s="335"/>
      <c r="AC136" s="335"/>
      <c r="AD136" s="335"/>
      <c r="AE136" s="335"/>
      <c r="AF136" s="335"/>
      <c r="AG136" s="335"/>
      <c r="AH136" s="335"/>
      <c r="AI136" s="335"/>
      <c r="AJ136" s="335"/>
      <c r="AK136" s="335"/>
      <c r="AL136" s="335"/>
      <c r="AM136" s="335"/>
      <c r="AN136" s="335"/>
      <c r="AO136" s="335"/>
      <c r="AP136" s="335"/>
      <c r="AQ136" s="335"/>
      <c r="AR136" s="335"/>
      <c r="AS136" s="335"/>
      <c r="AT136" s="335"/>
      <c r="AU136" s="335"/>
      <c r="AV136" s="335"/>
      <c r="AW136" s="273" t="s">
        <v>517</v>
      </c>
      <c r="AX136" s="274"/>
      <c r="AY136" s="274"/>
      <c r="AZ136" s="274"/>
      <c r="BA136" s="347" t="s">
        <v>526</v>
      </c>
      <c r="BB136" s="347"/>
      <c r="BC136" s="347"/>
      <c r="BD136" s="347"/>
      <c r="BE136" s="347"/>
      <c r="BF136" s="347"/>
      <c r="BG136" s="317"/>
      <c r="BH136" s="318"/>
      <c r="BI136" s="318"/>
      <c r="BJ136" s="318"/>
      <c r="BK136" s="318"/>
      <c r="BL136" s="319"/>
      <c r="BM136" s="457"/>
      <c r="BN136" s="458"/>
      <c r="BO136" s="458"/>
      <c r="BP136" s="458"/>
      <c r="BQ136" s="458"/>
      <c r="BR136" s="458"/>
      <c r="BS136" s="458"/>
      <c r="BT136" s="458"/>
      <c r="BU136" s="459"/>
      <c r="BV136" s="225"/>
      <c r="BW136" s="162"/>
      <c r="BX136" s="161"/>
      <c r="BY136" s="153"/>
      <c r="BZ136" s="193"/>
      <c r="CA136" s="194"/>
      <c r="CB136" s="193"/>
      <c r="CC136" s="231"/>
    </row>
    <row r="137" spans="2:81" x14ac:dyDescent="0.2">
      <c r="B137" s="505" t="s">
        <v>140</v>
      </c>
      <c r="C137" s="506"/>
      <c r="D137" s="506"/>
      <c r="E137" s="506"/>
      <c r="F137" s="506"/>
      <c r="G137" s="506"/>
      <c r="H137" s="506"/>
      <c r="I137" s="506"/>
      <c r="J137" s="506"/>
      <c r="K137" s="506"/>
      <c r="L137" s="506"/>
      <c r="M137" s="506"/>
      <c r="N137" s="506"/>
      <c r="O137" s="506"/>
      <c r="P137" s="506"/>
      <c r="Q137" s="506"/>
      <c r="R137" s="506"/>
      <c r="S137" s="506"/>
      <c r="T137" s="506"/>
      <c r="U137" s="506"/>
      <c r="V137" s="506"/>
      <c r="W137" s="506"/>
      <c r="X137" s="506"/>
      <c r="Y137" s="506"/>
      <c r="Z137" s="506"/>
      <c r="AA137" s="506"/>
      <c r="AB137" s="506"/>
      <c r="AC137" s="506"/>
      <c r="AD137" s="506"/>
      <c r="AE137" s="506"/>
      <c r="AF137" s="506"/>
      <c r="AG137" s="506"/>
      <c r="AH137" s="506"/>
      <c r="AI137" s="506"/>
      <c r="AJ137" s="506"/>
      <c r="AK137" s="506"/>
      <c r="AL137" s="506"/>
      <c r="AM137" s="506"/>
      <c r="AN137" s="506"/>
      <c r="AO137" s="506"/>
      <c r="AP137" s="506"/>
      <c r="AQ137" s="506"/>
      <c r="AR137" s="506"/>
      <c r="AS137" s="506"/>
      <c r="AT137" s="506"/>
      <c r="AU137" s="506"/>
      <c r="AV137" s="507"/>
      <c r="AW137" s="500" t="s">
        <v>706</v>
      </c>
      <c r="AX137" s="501"/>
      <c r="AY137" s="501"/>
      <c r="AZ137" s="501"/>
      <c r="BA137" s="501" t="s">
        <v>139</v>
      </c>
      <c r="BB137" s="501"/>
      <c r="BC137" s="501"/>
      <c r="BD137" s="501"/>
      <c r="BE137" s="501"/>
      <c r="BF137" s="501"/>
      <c r="BG137" s="516" t="s">
        <v>438</v>
      </c>
      <c r="BH137" s="517"/>
      <c r="BI137" s="517"/>
      <c r="BJ137" s="517"/>
      <c r="BK137" s="517"/>
      <c r="BL137" s="518"/>
      <c r="BM137" s="502">
        <f>SUM(BV137+BY137+BZ137)</f>
        <v>3643000</v>
      </c>
      <c r="BN137" s="503"/>
      <c r="BO137" s="503"/>
      <c r="BP137" s="503"/>
      <c r="BQ137" s="503"/>
      <c r="BR137" s="503"/>
      <c r="BS137" s="503"/>
      <c r="BT137" s="503"/>
      <c r="BU137" s="504"/>
      <c r="BV137" s="260">
        <f>SUM(BW137:BX137)</f>
        <v>3643000</v>
      </c>
      <c r="BW137" s="261">
        <f>BW138+BW139</f>
        <v>3643000</v>
      </c>
      <c r="BX137" s="261">
        <f>BX138+BX139</f>
        <v>0</v>
      </c>
      <c r="BY137" s="262">
        <f>BY138+BY139</f>
        <v>0</v>
      </c>
      <c r="BZ137" s="263"/>
      <c r="CA137" s="262">
        <f>CA138+CA139</f>
        <v>0</v>
      </c>
      <c r="CB137" s="262">
        <f>CB138+CB139</f>
        <v>0</v>
      </c>
      <c r="CC137" s="264">
        <f>CC138+CC139</f>
        <v>0</v>
      </c>
    </row>
    <row r="138" spans="2:81" x14ac:dyDescent="0.2">
      <c r="B138" s="492" t="s">
        <v>141</v>
      </c>
      <c r="C138" s="493"/>
      <c r="D138" s="493"/>
      <c r="E138" s="493"/>
      <c r="F138" s="493"/>
      <c r="G138" s="493"/>
      <c r="H138" s="493"/>
      <c r="I138" s="493"/>
      <c r="J138" s="493"/>
      <c r="K138" s="493"/>
      <c r="L138" s="493"/>
      <c r="M138" s="493"/>
      <c r="N138" s="493"/>
      <c r="O138" s="493"/>
      <c r="P138" s="493"/>
      <c r="Q138" s="493"/>
      <c r="R138" s="493"/>
      <c r="S138" s="493"/>
      <c r="T138" s="493"/>
      <c r="U138" s="493"/>
      <c r="V138" s="493"/>
      <c r="W138" s="493"/>
      <c r="X138" s="493"/>
      <c r="Y138" s="493"/>
      <c r="Z138" s="493"/>
      <c r="AA138" s="493"/>
      <c r="AB138" s="493"/>
      <c r="AC138" s="493"/>
      <c r="AD138" s="493"/>
      <c r="AE138" s="493"/>
      <c r="AF138" s="493"/>
      <c r="AG138" s="493"/>
      <c r="AH138" s="493"/>
      <c r="AI138" s="493"/>
      <c r="AJ138" s="493"/>
      <c r="AK138" s="493"/>
      <c r="AL138" s="493"/>
      <c r="AM138" s="493"/>
      <c r="AN138" s="493"/>
      <c r="AO138" s="493"/>
      <c r="AP138" s="493"/>
      <c r="AQ138" s="493"/>
      <c r="AR138" s="493"/>
      <c r="AS138" s="493"/>
      <c r="AT138" s="493"/>
      <c r="AU138" s="493"/>
      <c r="AV138" s="494"/>
      <c r="AW138" s="273" t="s">
        <v>707</v>
      </c>
      <c r="AX138" s="274"/>
      <c r="AY138" s="274"/>
      <c r="AZ138" s="274"/>
      <c r="BA138" s="347" t="s">
        <v>139</v>
      </c>
      <c r="BB138" s="347"/>
      <c r="BC138" s="347"/>
      <c r="BD138" s="347"/>
      <c r="BE138" s="347"/>
      <c r="BF138" s="347"/>
      <c r="BG138" s="447" t="s">
        <v>527</v>
      </c>
      <c r="BH138" s="448"/>
      <c r="BI138" s="448"/>
      <c r="BJ138" s="448"/>
      <c r="BK138" s="448"/>
      <c r="BL138" s="449"/>
      <c r="BM138" s="457"/>
      <c r="BN138" s="458"/>
      <c r="BO138" s="458"/>
      <c r="BP138" s="458"/>
      <c r="BQ138" s="458"/>
      <c r="BR138" s="458"/>
      <c r="BS138" s="458"/>
      <c r="BT138" s="458"/>
      <c r="BU138" s="459"/>
      <c r="BV138" s="225"/>
      <c r="BW138" s="162">
        <f>MROUND('310,340 МЗ'!G23,100)</f>
        <v>10000</v>
      </c>
      <c r="BX138" s="161"/>
      <c r="BY138" s="194">
        <f>ROUND('310,340 СИЦ'!G23,100)</f>
        <v>0</v>
      </c>
      <c r="BZ138" s="193"/>
      <c r="CA138" s="194"/>
      <c r="CB138" s="193">
        <f>ROUND('310,340 Безвозм'!G23,100)</f>
        <v>0</v>
      </c>
      <c r="CC138" s="231"/>
    </row>
    <row r="139" spans="2:81" x14ac:dyDescent="0.2">
      <c r="B139" s="505" t="s">
        <v>528</v>
      </c>
      <c r="C139" s="506"/>
      <c r="D139" s="506"/>
      <c r="E139" s="506"/>
      <c r="F139" s="506"/>
      <c r="G139" s="506"/>
      <c r="H139" s="506"/>
      <c r="I139" s="506"/>
      <c r="J139" s="506"/>
      <c r="K139" s="506"/>
      <c r="L139" s="506"/>
      <c r="M139" s="506"/>
      <c r="N139" s="506"/>
      <c r="O139" s="506"/>
      <c r="P139" s="506"/>
      <c r="Q139" s="506"/>
      <c r="R139" s="506"/>
      <c r="S139" s="506"/>
      <c r="T139" s="506"/>
      <c r="U139" s="506"/>
      <c r="V139" s="506"/>
      <c r="W139" s="506"/>
      <c r="X139" s="506"/>
      <c r="Y139" s="506"/>
      <c r="Z139" s="506"/>
      <c r="AA139" s="506"/>
      <c r="AB139" s="506"/>
      <c r="AC139" s="506"/>
      <c r="AD139" s="506"/>
      <c r="AE139" s="506"/>
      <c r="AF139" s="506"/>
      <c r="AG139" s="506"/>
      <c r="AH139" s="506"/>
      <c r="AI139" s="506"/>
      <c r="AJ139" s="506"/>
      <c r="AK139" s="506"/>
      <c r="AL139" s="506"/>
      <c r="AM139" s="506"/>
      <c r="AN139" s="506"/>
      <c r="AO139" s="506"/>
      <c r="AP139" s="506"/>
      <c r="AQ139" s="506"/>
      <c r="AR139" s="506"/>
      <c r="AS139" s="506"/>
      <c r="AT139" s="506"/>
      <c r="AU139" s="506"/>
      <c r="AV139" s="507"/>
      <c r="AW139" s="508" t="s">
        <v>529</v>
      </c>
      <c r="AX139" s="509"/>
      <c r="AY139" s="509"/>
      <c r="AZ139" s="509"/>
      <c r="BA139" s="509" t="s">
        <v>139</v>
      </c>
      <c r="BB139" s="509"/>
      <c r="BC139" s="509"/>
      <c r="BD139" s="509"/>
      <c r="BE139" s="509"/>
      <c r="BF139" s="509"/>
      <c r="BG139" s="510" t="s">
        <v>439</v>
      </c>
      <c r="BH139" s="511"/>
      <c r="BI139" s="511"/>
      <c r="BJ139" s="511"/>
      <c r="BK139" s="511"/>
      <c r="BL139" s="512"/>
      <c r="BM139" s="513"/>
      <c r="BN139" s="514"/>
      <c r="BO139" s="514"/>
      <c r="BP139" s="514"/>
      <c r="BQ139" s="514"/>
      <c r="BR139" s="514"/>
      <c r="BS139" s="514"/>
      <c r="BT139" s="514"/>
      <c r="BU139" s="515"/>
      <c r="BV139" s="260"/>
      <c r="BW139" s="261">
        <f>SUM(BW140:BW146)</f>
        <v>3633000</v>
      </c>
      <c r="BX139" s="261">
        <f>SUM(BX140:BX146)</f>
        <v>0</v>
      </c>
      <c r="BY139" s="262">
        <f>SUM(BY140:BY146)</f>
        <v>0</v>
      </c>
      <c r="BZ139" s="263"/>
      <c r="CA139" s="262">
        <f>SUM(CA140:CA146)</f>
        <v>0</v>
      </c>
      <c r="CB139" s="262">
        <f>SUM(CB140:CB146)</f>
        <v>0</v>
      </c>
      <c r="CC139" s="264">
        <f>SUM(CC140:CC146)</f>
        <v>0</v>
      </c>
    </row>
    <row r="140" spans="2:81" ht="12.75" customHeight="1" x14ac:dyDescent="0.2">
      <c r="B140" s="492" t="s">
        <v>168</v>
      </c>
      <c r="C140" s="493"/>
      <c r="D140" s="493"/>
      <c r="E140" s="493"/>
      <c r="F140" s="493"/>
      <c r="G140" s="493"/>
      <c r="H140" s="493"/>
      <c r="I140" s="493"/>
      <c r="J140" s="493"/>
      <c r="K140" s="493"/>
      <c r="L140" s="493"/>
      <c r="M140" s="493"/>
      <c r="N140" s="493"/>
      <c r="O140" s="493"/>
      <c r="P140" s="493"/>
      <c r="Q140" s="493"/>
      <c r="R140" s="493"/>
      <c r="S140" s="493"/>
      <c r="T140" s="493"/>
      <c r="U140" s="493"/>
      <c r="V140" s="493"/>
      <c r="W140" s="493"/>
      <c r="X140" s="493"/>
      <c r="Y140" s="493"/>
      <c r="Z140" s="493"/>
      <c r="AA140" s="493"/>
      <c r="AB140" s="493"/>
      <c r="AC140" s="493"/>
      <c r="AD140" s="493"/>
      <c r="AE140" s="493"/>
      <c r="AF140" s="493"/>
      <c r="AG140" s="493"/>
      <c r="AH140" s="493"/>
      <c r="AI140" s="493"/>
      <c r="AJ140" s="493"/>
      <c r="AK140" s="493"/>
      <c r="AL140" s="493"/>
      <c r="AM140" s="493"/>
      <c r="AN140" s="493"/>
      <c r="AO140" s="493"/>
      <c r="AP140" s="493"/>
      <c r="AQ140" s="493"/>
      <c r="AR140" s="493"/>
      <c r="AS140" s="493"/>
      <c r="AT140" s="493"/>
      <c r="AU140" s="493"/>
      <c r="AV140" s="494"/>
      <c r="AW140" s="273" t="s">
        <v>708</v>
      </c>
      <c r="AX140" s="274"/>
      <c r="AY140" s="274"/>
      <c r="AZ140" s="274"/>
      <c r="BA140" s="347" t="s">
        <v>139</v>
      </c>
      <c r="BB140" s="347"/>
      <c r="BC140" s="347"/>
      <c r="BD140" s="347"/>
      <c r="BE140" s="347"/>
      <c r="BF140" s="347"/>
      <c r="BG140" s="447" t="s">
        <v>530</v>
      </c>
      <c r="BH140" s="448"/>
      <c r="BI140" s="448"/>
      <c r="BJ140" s="448"/>
      <c r="BK140" s="448"/>
      <c r="BL140" s="449"/>
      <c r="BM140" s="457"/>
      <c r="BN140" s="458"/>
      <c r="BO140" s="458"/>
      <c r="BP140" s="458"/>
      <c r="BQ140" s="458"/>
      <c r="BR140" s="458"/>
      <c r="BS140" s="458"/>
      <c r="BT140" s="458"/>
      <c r="BU140" s="459"/>
      <c r="BV140" s="225"/>
      <c r="BW140" s="258">
        <f>ROUND('310,340 МЗ'!G28,100)</f>
        <v>3000</v>
      </c>
      <c r="BX140" s="258"/>
      <c r="BY140" s="194"/>
      <c r="BZ140" s="194"/>
      <c r="CA140" s="194"/>
      <c r="CB140" s="194"/>
      <c r="CC140" s="231"/>
    </row>
    <row r="141" spans="2:81" ht="12.75" customHeight="1" x14ac:dyDescent="0.2">
      <c r="B141" s="492" t="s">
        <v>531</v>
      </c>
      <c r="C141" s="493"/>
      <c r="D141" s="493"/>
      <c r="E141" s="493"/>
      <c r="F141" s="493"/>
      <c r="G141" s="493"/>
      <c r="H141" s="493"/>
      <c r="I141" s="493"/>
      <c r="J141" s="493"/>
      <c r="K141" s="493"/>
      <c r="L141" s="493"/>
      <c r="M141" s="493"/>
      <c r="N141" s="493"/>
      <c r="O141" s="493"/>
      <c r="P141" s="493"/>
      <c r="Q141" s="493"/>
      <c r="R141" s="493"/>
      <c r="S141" s="493"/>
      <c r="T141" s="493"/>
      <c r="U141" s="493"/>
      <c r="V141" s="493"/>
      <c r="W141" s="493"/>
      <c r="X141" s="493"/>
      <c r="Y141" s="493"/>
      <c r="Z141" s="493"/>
      <c r="AA141" s="493"/>
      <c r="AB141" s="493"/>
      <c r="AC141" s="493"/>
      <c r="AD141" s="493"/>
      <c r="AE141" s="493"/>
      <c r="AF141" s="493"/>
      <c r="AG141" s="493"/>
      <c r="AH141" s="493"/>
      <c r="AI141" s="493"/>
      <c r="AJ141" s="493"/>
      <c r="AK141" s="493"/>
      <c r="AL141" s="493"/>
      <c r="AM141" s="493"/>
      <c r="AN141" s="493"/>
      <c r="AO141" s="493"/>
      <c r="AP141" s="493"/>
      <c r="AQ141" s="493"/>
      <c r="AR141" s="493"/>
      <c r="AS141" s="493"/>
      <c r="AT141" s="493"/>
      <c r="AU141" s="493"/>
      <c r="AV141" s="494"/>
      <c r="AW141" s="273" t="s">
        <v>709</v>
      </c>
      <c r="AX141" s="274"/>
      <c r="AY141" s="274"/>
      <c r="AZ141" s="274"/>
      <c r="BA141" s="347" t="s">
        <v>139</v>
      </c>
      <c r="BB141" s="347"/>
      <c r="BC141" s="347"/>
      <c r="BD141" s="347"/>
      <c r="BE141" s="347"/>
      <c r="BF141" s="347"/>
      <c r="BG141" s="447" t="s">
        <v>532</v>
      </c>
      <c r="BH141" s="448"/>
      <c r="BI141" s="448"/>
      <c r="BJ141" s="448"/>
      <c r="BK141" s="448"/>
      <c r="BL141" s="449"/>
      <c r="BM141" s="457"/>
      <c r="BN141" s="458"/>
      <c r="BO141" s="458"/>
      <c r="BP141" s="458"/>
      <c r="BQ141" s="458"/>
      <c r="BR141" s="458"/>
      <c r="BS141" s="458"/>
      <c r="BT141" s="458"/>
      <c r="BU141" s="459"/>
      <c r="BV141" s="225"/>
      <c r="BW141" s="259">
        <f>MROUND('310,340 МЗ'!G26,100)</f>
        <v>3600000</v>
      </c>
      <c r="BX141" s="258"/>
      <c r="BY141" s="194"/>
      <c r="BZ141" s="193"/>
      <c r="CA141" s="194"/>
      <c r="CB141" s="193"/>
      <c r="CC141" s="231"/>
    </row>
    <row r="142" spans="2:81" ht="12.75" customHeight="1" x14ac:dyDescent="0.2">
      <c r="B142" s="492" t="s">
        <v>533</v>
      </c>
      <c r="C142" s="493"/>
      <c r="D142" s="493"/>
      <c r="E142" s="493"/>
      <c r="F142" s="493"/>
      <c r="G142" s="493"/>
      <c r="H142" s="493"/>
      <c r="I142" s="493"/>
      <c r="J142" s="493"/>
      <c r="K142" s="493"/>
      <c r="L142" s="493"/>
      <c r="M142" s="493"/>
      <c r="N142" s="493"/>
      <c r="O142" s="493"/>
      <c r="P142" s="493"/>
      <c r="Q142" s="493"/>
      <c r="R142" s="493"/>
      <c r="S142" s="493"/>
      <c r="T142" s="493"/>
      <c r="U142" s="493"/>
      <c r="V142" s="493"/>
      <c r="W142" s="493"/>
      <c r="X142" s="493"/>
      <c r="Y142" s="493"/>
      <c r="Z142" s="493"/>
      <c r="AA142" s="493"/>
      <c r="AB142" s="493"/>
      <c r="AC142" s="493"/>
      <c r="AD142" s="493"/>
      <c r="AE142" s="493"/>
      <c r="AF142" s="493"/>
      <c r="AG142" s="493"/>
      <c r="AH142" s="493"/>
      <c r="AI142" s="493"/>
      <c r="AJ142" s="493"/>
      <c r="AK142" s="493"/>
      <c r="AL142" s="493"/>
      <c r="AM142" s="493"/>
      <c r="AN142" s="493"/>
      <c r="AO142" s="493"/>
      <c r="AP142" s="493"/>
      <c r="AQ142" s="493"/>
      <c r="AR142" s="493"/>
      <c r="AS142" s="493"/>
      <c r="AT142" s="493"/>
      <c r="AU142" s="493"/>
      <c r="AV142" s="494"/>
      <c r="AW142" s="273" t="s">
        <v>710</v>
      </c>
      <c r="AX142" s="274"/>
      <c r="AY142" s="274"/>
      <c r="AZ142" s="274"/>
      <c r="BA142" s="347" t="s">
        <v>139</v>
      </c>
      <c r="BB142" s="347"/>
      <c r="BC142" s="347"/>
      <c r="BD142" s="347"/>
      <c r="BE142" s="347"/>
      <c r="BF142" s="347"/>
      <c r="BG142" s="447" t="s">
        <v>534</v>
      </c>
      <c r="BH142" s="448"/>
      <c r="BI142" s="448"/>
      <c r="BJ142" s="448"/>
      <c r="BK142" s="448"/>
      <c r="BL142" s="449"/>
      <c r="BM142" s="457"/>
      <c r="BN142" s="458"/>
      <c r="BO142" s="458"/>
      <c r="BP142" s="458"/>
      <c r="BQ142" s="458"/>
      <c r="BR142" s="458"/>
      <c r="BS142" s="458"/>
      <c r="BT142" s="458"/>
      <c r="BU142" s="459"/>
      <c r="BV142" s="225"/>
      <c r="BW142" s="259"/>
      <c r="BX142" s="258"/>
      <c r="BY142" s="194"/>
      <c r="BZ142" s="193"/>
      <c r="CA142" s="194"/>
      <c r="CB142" s="193"/>
      <c r="CC142" s="231"/>
    </row>
    <row r="143" spans="2:81" ht="12.75" customHeight="1" x14ac:dyDescent="0.2">
      <c r="B143" s="492" t="s">
        <v>170</v>
      </c>
      <c r="C143" s="493"/>
      <c r="D143" s="493"/>
      <c r="E143" s="493"/>
      <c r="F143" s="493"/>
      <c r="G143" s="493"/>
      <c r="H143" s="493"/>
      <c r="I143" s="493"/>
      <c r="J143" s="493"/>
      <c r="K143" s="493"/>
      <c r="L143" s="493"/>
      <c r="M143" s="493"/>
      <c r="N143" s="493"/>
      <c r="O143" s="493"/>
      <c r="P143" s="493"/>
      <c r="Q143" s="493"/>
      <c r="R143" s="493"/>
      <c r="S143" s="493"/>
      <c r="T143" s="493"/>
      <c r="U143" s="493"/>
      <c r="V143" s="493"/>
      <c r="W143" s="493"/>
      <c r="X143" s="493"/>
      <c r="Y143" s="493"/>
      <c r="Z143" s="493"/>
      <c r="AA143" s="493"/>
      <c r="AB143" s="493"/>
      <c r="AC143" s="493"/>
      <c r="AD143" s="493"/>
      <c r="AE143" s="493"/>
      <c r="AF143" s="493"/>
      <c r="AG143" s="493"/>
      <c r="AH143" s="493"/>
      <c r="AI143" s="493"/>
      <c r="AJ143" s="493"/>
      <c r="AK143" s="493"/>
      <c r="AL143" s="493"/>
      <c r="AM143" s="493"/>
      <c r="AN143" s="493"/>
      <c r="AO143" s="493"/>
      <c r="AP143" s="493"/>
      <c r="AQ143" s="493"/>
      <c r="AR143" s="493"/>
      <c r="AS143" s="493"/>
      <c r="AT143" s="493"/>
      <c r="AU143" s="493"/>
      <c r="AV143" s="494"/>
      <c r="AW143" s="273" t="s">
        <v>711</v>
      </c>
      <c r="AX143" s="274"/>
      <c r="AY143" s="274"/>
      <c r="AZ143" s="274"/>
      <c r="BA143" s="347" t="s">
        <v>139</v>
      </c>
      <c r="BB143" s="347"/>
      <c r="BC143" s="347"/>
      <c r="BD143" s="347"/>
      <c r="BE143" s="347"/>
      <c r="BF143" s="347"/>
      <c r="BG143" s="447" t="s">
        <v>535</v>
      </c>
      <c r="BH143" s="448"/>
      <c r="BI143" s="448"/>
      <c r="BJ143" s="448"/>
      <c r="BK143" s="448"/>
      <c r="BL143" s="449"/>
      <c r="BM143" s="457"/>
      <c r="BN143" s="458"/>
      <c r="BO143" s="458"/>
      <c r="BP143" s="458"/>
      <c r="BQ143" s="458"/>
      <c r="BR143" s="458"/>
      <c r="BS143" s="458"/>
      <c r="BT143" s="458"/>
      <c r="BU143" s="459"/>
      <c r="BV143" s="225"/>
      <c r="BW143" s="259">
        <f>ROUND('310,340 МЗ'!G30,100)</f>
        <v>0</v>
      </c>
      <c r="BX143" s="258"/>
      <c r="BY143" s="194"/>
      <c r="BZ143" s="193"/>
      <c r="CA143" s="194"/>
      <c r="CB143" s="193"/>
      <c r="CC143" s="231"/>
    </row>
    <row r="144" spans="2:81" ht="12.75" customHeight="1" x14ac:dyDescent="0.2">
      <c r="B144" s="492" t="s">
        <v>536</v>
      </c>
      <c r="C144" s="493"/>
      <c r="D144" s="493"/>
      <c r="E144" s="493"/>
      <c r="F144" s="493"/>
      <c r="G144" s="493"/>
      <c r="H144" s="493"/>
      <c r="I144" s="493"/>
      <c r="J144" s="493"/>
      <c r="K144" s="493"/>
      <c r="L144" s="493"/>
      <c r="M144" s="493"/>
      <c r="N144" s="493"/>
      <c r="O144" s="493"/>
      <c r="P144" s="493"/>
      <c r="Q144" s="493"/>
      <c r="R144" s="493"/>
      <c r="S144" s="493"/>
      <c r="T144" s="493"/>
      <c r="U144" s="493"/>
      <c r="V144" s="493"/>
      <c r="W144" s="493"/>
      <c r="X144" s="493"/>
      <c r="Y144" s="493"/>
      <c r="Z144" s="493"/>
      <c r="AA144" s="493"/>
      <c r="AB144" s="493"/>
      <c r="AC144" s="493"/>
      <c r="AD144" s="493"/>
      <c r="AE144" s="493"/>
      <c r="AF144" s="493"/>
      <c r="AG144" s="493"/>
      <c r="AH144" s="493"/>
      <c r="AI144" s="493"/>
      <c r="AJ144" s="493"/>
      <c r="AK144" s="493"/>
      <c r="AL144" s="493"/>
      <c r="AM144" s="493"/>
      <c r="AN144" s="493"/>
      <c r="AO144" s="493"/>
      <c r="AP144" s="493"/>
      <c r="AQ144" s="493"/>
      <c r="AR144" s="493"/>
      <c r="AS144" s="493"/>
      <c r="AT144" s="493"/>
      <c r="AU144" s="493"/>
      <c r="AV144" s="494"/>
      <c r="AW144" s="273" t="s">
        <v>712</v>
      </c>
      <c r="AX144" s="274"/>
      <c r="AY144" s="274"/>
      <c r="AZ144" s="274"/>
      <c r="BA144" s="347" t="s">
        <v>139</v>
      </c>
      <c r="BB144" s="347"/>
      <c r="BC144" s="347"/>
      <c r="BD144" s="347"/>
      <c r="BE144" s="347"/>
      <c r="BF144" s="347"/>
      <c r="BG144" s="447" t="s">
        <v>537</v>
      </c>
      <c r="BH144" s="448"/>
      <c r="BI144" s="448"/>
      <c r="BJ144" s="448"/>
      <c r="BK144" s="448"/>
      <c r="BL144" s="449"/>
      <c r="BM144" s="457"/>
      <c r="BN144" s="458"/>
      <c r="BO144" s="458"/>
      <c r="BP144" s="458"/>
      <c r="BQ144" s="458"/>
      <c r="BR144" s="458"/>
      <c r="BS144" s="458"/>
      <c r="BT144" s="458"/>
      <c r="BU144" s="459"/>
      <c r="BV144" s="225"/>
      <c r="BW144" s="259">
        <f>ROUND('310,340 МЗ'!G31,100)</f>
        <v>10000</v>
      </c>
      <c r="BX144" s="258"/>
      <c r="BY144" s="194"/>
      <c r="BZ144" s="193"/>
      <c r="CA144" s="194"/>
      <c r="CB144" s="193"/>
      <c r="CC144" s="231"/>
    </row>
    <row r="145" spans="2:81" ht="12.75" customHeight="1" x14ac:dyDescent="0.2">
      <c r="B145" s="492" t="s">
        <v>174</v>
      </c>
      <c r="C145" s="493"/>
      <c r="D145" s="493"/>
      <c r="E145" s="493"/>
      <c r="F145" s="493"/>
      <c r="G145" s="493"/>
      <c r="H145" s="493"/>
      <c r="I145" s="493"/>
      <c r="J145" s="493"/>
      <c r="K145" s="493"/>
      <c r="L145" s="493"/>
      <c r="M145" s="493"/>
      <c r="N145" s="493"/>
      <c r="O145" s="493"/>
      <c r="P145" s="493"/>
      <c r="Q145" s="493"/>
      <c r="R145" s="493"/>
      <c r="S145" s="493"/>
      <c r="T145" s="493"/>
      <c r="U145" s="493"/>
      <c r="V145" s="493"/>
      <c r="W145" s="493"/>
      <c r="X145" s="493"/>
      <c r="Y145" s="493"/>
      <c r="Z145" s="493"/>
      <c r="AA145" s="493"/>
      <c r="AB145" s="493"/>
      <c r="AC145" s="493"/>
      <c r="AD145" s="493"/>
      <c r="AE145" s="493"/>
      <c r="AF145" s="493"/>
      <c r="AG145" s="493"/>
      <c r="AH145" s="493"/>
      <c r="AI145" s="493"/>
      <c r="AJ145" s="493"/>
      <c r="AK145" s="493"/>
      <c r="AL145" s="493"/>
      <c r="AM145" s="493"/>
      <c r="AN145" s="493"/>
      <c r="AO145" s="493"/>
      <c r="AP145" s="493"/>
      <c r="AQ145" s="493"/>
      <c r="AR145" s="493"/>
      <c r="AS145" s="493"/>
      <c r="AT145" s="493"/>
      <c r="AU145" s="493"/>
      <c r="AV145" s="494"/>
      <c r="AW145" s="273" t="s">
        <v>713</v>
      </c>
      <c r="AX145" s="274"/>
      <c r="AY145" s="274"/>
      <c r="AZ145" s="274"/>
      <c r="BA145" s="347" t="s">
        <v>139</v>
      </c>
      <c r="BB145" s="347"/>
      <c r="BC145" s="347"/>
      <c r="BD145" s="347"/>
      <c r="BE145" s="347"/>
      <c r="BF145" s="347"/>
      <c r="BG145" s="447" t="s">
        <v>538</v>
      </c>
      <c r="BH145" s="448"/>
      <c r="BI145" s="448"/>
      <c r="BJ145" s="448"/>
      <c r="BK145" s="448"/>
      <c r="BL145" s="449"/>
      <c r="BM145" s="457"/>
      <c r="BN145" s="458"/>
      <c r="BO145" s="458"/>
      <c r="BP145" s="458"/>
      <c r="BQ145" s="458"/>
      <c r="BR145" s="458"/>
      <c r="BS145" s="458"/>
      <c r="BT145" s="458"/>
      <c r="BU145" s="459"/>
      <c r="BV145" s="225"/>
      <c r="BW145" s="259">
        <f>ROUND('310,340 МЗ'!G34,100)</f>
        <v>10000</v>
      </c>
      <c r="BX145" s="258"/>
      <c r="BY145" s="194">
        <f>ROUND('310,340 СИЦ'!G37,100)</f>
        <v>0</v>
      </c>
      <c r="BZ145" s="193"/>
      <c r="CA145" s="194"/>
      <c r="CB145" s="193"/>
      <c r="CC145" s="231"/>
    </row>
    <row r="146" spans="2:81" ht="12.75" customHeight="1" x14ac:dyDescent="0.2">
      <c r="B146" s="492" t="s">
        <v>539</v>
      </c>
      <c r="C146" s="493"/>
      <c r="D146" s="493"/>
      <c r="E146" s="493"/>
      <c r="F146" s="493"/>
      <c r="G146" s="493"/>
      <c r="H146" s="493"/>
      <c r="I146" s="493"/>
      <c r="J146" s="493"/>
      <c r="K146" s="493"/>
      <c r="L146" s="493"/>
      <c r="M146" s="493"/>
      <c r="N146" s="493"/>
      <c r="O146" s="493"/>
      <c r="P146" s="493"/>
      <c r="Q146" s="493"/>
      <c r="R146" s="493"/>
      <c r="S146" s="493"/>
      <c r="T146" s="493"/>
      <c r="U146" s="493"/>
      <c r="V146" s="493"/>
      <c r="W146" s="493"/>
      <c r="X146" s="493"/>
      <c r="Y146" s="493"/>
      <c r="Z146" s="493"/>
      <c r="AA146" s="493"/>
      <c r="AB146" s="493"/>
      <c r="AC146" s="493"/>
      <c r="AD146" s="493"/>
      <c r="AE146" s="493"/>
      <c r="AF146" s="493"/>
      <c r="AG146" s="493"/>
      <c r="AH146" s="493"/>
      <c r="AI146" s="493"/>
      <c r="AJ146" s="493"/>
      <c r="AK146" s="493"/>
      <c r="AL146" s="493"/>
      <c r="AM146" s="493"/>
      <c r="AN146" s="493"/>
      <c r="AO146" s="493"/>
      <c r="AP146" s="493"/>
      <c r="AQ146" s="493"/>
      <c r="AR146" s="493"/>
      <c r="AS146" s="493"/>
      <c r="AT146" s="493"/>
      <c r="AU146" s="493"/>
      <c r="AV146" s="494"/>
      <c r="AW146" s="273" t="s">
        <v>714</v>
      </c>
      <c r="AX146" s="274"/>
      <c r="AY146" s="274"/>
      <c r="AZ146" s="274"/>
      <c r="BA146" s="347" t="s">
        <v>139</v>
      </c>
      <c r="BB146" s="347"/>
      <c r="BC146" s="347"/>
      <c r="BD146" s="347"/>
      <c r="BE146" s="347"/>
      <c r="BF146" s="347"/>
      <c r="BG146" s="447" t="s">
        <v>540</v>
      </c>
      <c r="BH146" s="448"/>
      <c r="BI146" s="448"/>
      <c r="BJ146" s="448"/>
      <c r="BK146" s="448"/>
      <c r="BL146" s="449"/>
      <c r="BM146" s="457"/>
      <c r="BN146" s="458"/>
      <c r="BO146" s="458"/>
      <c r="BP146" s="458"/>
      <c r="BQ146" s="458"/>
      <c r="BR146" s="458"/>
      <c r="BS146" s="458"/>
      <c r="BT146" s="458"/>
      <c r="BU146" s="459"/>
      <c r="BV146" s="225"/>
      <c r="BW146" s="259">
        <f>ROUND('244 349 МЗ'!G29,100)</f>
        <v>10000</v>
      </c>
      <c r="BX146" s="258"/>
      <c r="BY146" s="258"/>
      <c r="BZ146" s="226"/>
      <c r="CA146" s="227"/>
      <c r="CB146" s="226"/>
      <c r="CC146" s="228"/>
    </row>
    <row r="147" spans="2:81" ht="12.75" customHeight="1" x14ac:dyDescent="0.2">
      <c r="B147" s="519" t="s">
        <v>705</v>
      </c>
      <c r="C147" s="520"/>
      <c r="D147" s="520"/>
      <c r="E147" s="520"/>
      <c r="F147" s="520"/>
      <c r="G147" s="520"/>
      <c r="H147" s="520"/>
      <c r="I147" s="520"/>
      <c r="J147" s="520"/>
      <c r="K147" s="520"/>
      <c r="L147" s="520"/>
      <c r="M147" s="520"/>
      <c r="N147" s="520"/>
      <c r="O147" s="520"/>
      <c r="P147" s="520"/>
      <c r="Q147" s="520"/>
      <c r="R147" s="520"/>
      <c r="S147" s="520"/>
      <c r="T147" s="520"/>
      <c r="U147" s="520"/>
      <c r="V147" s="520"/>
      <c r="W147" s="520"/>
      <c r="X147" s="520"/>
      <c r="Y147" s="520"/>
      <c r="Z147" s="520"/>
      <c r="AA147" s="520"/>
      <c r="AB147" s="520"/>
      <c r="AC147" s="520"/>
      <c r="AD147" s="520"/>
      <c r="AE147" s="520"/>
      <c r="AF147" s="520"/>
      <c r="AG147" s="520"/>
      <c r="AH147" s="520"/>
      <c r="AI147" s="520"/>
      <c r="AJ147" s="520"/>
      <c r="AK147" s="520"/>
      <c r="AL147" s="520"/>
      <c r="AM147" s="520"/>
      <c r="AN147" s="520"/>
      <c r="AO147" s="520"/>
      <c r="AP147" s="520"/>
      <c r="AQ147" s="520"/>
      <c r="AR147" s="520"/>
      <c r="AS147" s="520"/>
      <c r="AT147" s="520"/>
      <c r="AU147" s="520"/>
      <c r="AV147" s="520"/>
      <c r="AW147" s="521" t="s">
        <v>715</v>
      </c>
      <c r="AX147" s="522"/>
      <c r="AY147" s="522"/>
      <c r="AZ147" s="523"/>
      <c r="BA147" s="524" t="s">
        <v>524</v>
      </c>
      <c r="BB147" s="525"/>
      <c r="BC147" s="525"/>
      <c r="BD147" s="525"/>
      <c r="BE147" s="525"/>
      <c r="BF147" s="526"/>
      <c r="BG147" s="524" t="s">
        <v>512</v>
      </c>
      <c r="BH147" s="525"/>
      <c r="BI147" s="525"/>
      <c r="BJ147" s="525"/>
      <c r="BK147" s="525"/>
      <c r="BL147" s="526"/>
      <c r="BM147" s="502">
        <f>BX147+BY147+BZ147</f>
        <v>4739800</v>
      </c>
      <c r="BN147" s="503"/>
      <c r="BO147" s="503"/>
      <c r="BP147" s="503"/>
      <c r="BQ147" s="503"/>
      <c r="BR147" s="503"/>
      <c r="BS147" s="503"/>
      <c r="BT147" s="503"/>
      <c r="BU147" s="504"/>
      <c r="BV147" s="232"/>
      <c r="BW147" s="259"/>
      <c r="BX147" s="258">
        <f>MROUND('247 223 СИ'!H54,100)</f>
        <v>4739800</v>
      </c>
      <c r="BY147" s="259">
        <f>ROUND('247 223 СИЦ'!H54,100)</f>
        <v>0</v>
      </c>
      <c r="BZ147" s="226"/>
      <c r="CA147" s="227"/>
      <c r="CB147" s="226"/>
      <c r="CC147" s="228"/>
    </row>
    <row r="148" spans="2:81" ht="12.75" customHeight="1" x14ac:dyDescent="0.2">
      <c r="B148" s="306" t="s">
        <v>541</v>
      </c>
      <c r="C148" s="307"/>
      <c r="D148" s="307"/>
      <c r="E148" s="307"/>
      <c r="F148" s="307"/>
      <c r="G148" s="307"/>
      <c r="H148" s="307"/>
      <c r="I148" s="307"/>
      <c r="J148" s="307"/>
      <c r="K148" s="307"/>
      <c r="L148" s="307"/>
      <c r="M148" s="307"/>
      <c r="N148" s="307"/>
      <c r="O148" s="307"/>
      <c r="P148" s="307"/>
      <c r="Q148" s="307"/>
      <c r="R148" s="307"/>
      <c r="S148" s="307"/>
      <c r="T148" s="307"/>
      <c r="U148" s="307"/>
      <c r="V148" s="307"/>
      <c r="W148" s="307"/>
      <c r="X148" s="307"/>
      <c r="Y148" s="307"/>
      <c r="Z148" s="307"/>
      <c r="AA148" s="307"/>
      <c r="AB148" s="307"/>
      <c r="AC148" s="307"/>
      <c r="AD148" s="307"/>
      <c r="AE148" s="307"/>
      <c r="AF148" s="307"/>
      <c r="AG148" s="307"/>
      <c r="AH148" s="307"/>
      <c r="AI148" s="307"/>
      <c r="AJ148" s="307"/>
      <c r="AK148" s="307"/>
      <c r="AL148" s="307"/>
      <c r="AM148" s="307"/>
      <c r="AN148" s="307"/>
      <c r="AO148" s="307"/>
      <c r="AP148" s="307"/>
      <c r="AQ148" s="307"/>
      <c r="AR148" s="307"/>
      <c r="AS148" s="307"/>
      <c r="AT148" s="307"/>
      <c r="AU148" s="307"/>
      <c r="AV148" s="308"/>
      <c r="AW148" s="309" t="s">
        <v>716</v>
      </c>
      <c r="AX148" s="310"/>
      <c r="AY148" s="310"/>
      <c r="AZ148" s="311"/>
      <c r="BA148" s="314" t="s">
        <v>542</v>
      </c>
      <c r="BB148" s="315"/>
      <c r="BC148" s="315"/>
      <c r="BD148" s="315"/>
      <c r="BE148" s="315"/>
      <c r="BF148" s="316"/>
      <c r="BG148" s="314"/>
      <c r="BH148" s="315"/>
      <c r="BI148" s="315"/>
      <c r="BJ148" s="315"/>
      <c r="BK148" s="315"/>
      <c r="BL148" s="316"/>
      <c r="BM148" s="229"/>
      <c r="BN148" s="229"/>
      <c r="BO148" s="229"/>
      <c r="BP148" s="229"/>
      <c r="BQ148" s="229"/>
      <c r="BR148" s="229"/>
      <c r="BS148" s="229"/>
      <c r="BT148" s="229"/>
      <c r="BU148" s="229"/>
      <c r="BV148" s="320"/>
      <c r="BW148" s="328"/>
      <c r="BX148" s="328"/>
      <c r="BY148" s="328"/>
      <c r="BZ148" s="304"/>
      <c r="CA148" s="304"/>
      <c r="CB148" s="304"/>
      <c r="CC148" s="344"/>
    </row>
    <row r="149" spans="2:81" ht="12.75" customHeight="1" x14ac:dyDescent="0.2">
      <c r="B149" s="330" t="s">
        <v>543</v>
      </c>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331"/>
      <c r="AE149" s="331"/>
      <c r="AF149" s="331"/>
      <c r="AG149" s="331"/>
      <c r="AH149" s="331"/>
      <c r="AI149" s="331"/>
      <c r="AJ149" s="331"/>
      <c r="AK149" s="331"/>
      <c r="AL149" s="331"/>
      <c r="AM149" s="331"/>
      <c r="AN149" s="331"/>
      <c r="AO149" s="331"/>
      <c r="AP149" s="331"/>
      <c r="AQ149" s="331"/>
      <c r="AR149" s="331"/>
      <c r="AS149" s="331"/>
      <c r="AT149" s="331"/>
      <c r="AU149" s="331"/>
      <c r="AV149" s="331"/>
      <c r="AW149" s="312"/>
      <c r="AX149" s="290"/>
      <c r="AY149" s="290"/>
      <c r="AZ149" s="313"/>
      <c r="BA149" s="317"/>
      <c r="BB149" s="318"/>
      <c r="BC149" s="318"/>
      <c r="BD149" s="318"/>
      <c r="BE149" s="318"/>
      <c r="BF149" s="319"/>
      <c r="BG149" s="317"/>
      <c r="BH149" s="318"/>
      <c r="BI149" s="318"/>
      <c r="BJ149" s="318"/>
      <c r="BK149" s="318"/>
      <c r="BL149" s="319"/>
      <c r="BM149" s="230"/>
      <c r="BN149" s="230"/>
      <c r="BO149" s="230"/>
      <c r="BP149" s="230"/>
      <c r="BQ149" s="230"/>
      <c r="BR149" s="230"/>
      <c r="BS149" s="230"/>
      <c r="BT149" s="230"/>
      <c r="BU149" s="230"/>
      <c r="BV149" s="321"/>
      <c r="BW149" s="329"/>
      <c r="BX149" s="329"/>
      <c r="BY149" s="329"/>
      <c r="BZ149" s="305"/>
      <c r="CA149" s="305"/>
      <c r="CB149" s="305"/>
      <c r="CC149" s="345"/>
    </row>
    <row r="150" spans="2:81" ht="12.75" customHeight="1" x14ac:dyDescent="0.2">
      <c r="B150" s="478" t="s">
        <v>7</v>
      </c>
      <c r="C150" s="479"/>
      <c r="D150" s="479"/>
      <c r="E150" s="479"/>
      <c r="F150" s="479"/>
      <c r="G150" s="479"/>
      <c r="H150" s="479"/>
      <c r="I150" s="479"/>
      <c r="J150" s="479"/>
      <c r="K150" s="479"/>
      <c r="L150" s="479"/>
      <c r="M150" s="479"/>
      <c r="N150" s="479"/>
      <c r="O150" s="479"/>
      <c r="P150" s="479"/>
      <c r="Q150" s="479"/>
      <c r="R150" s="479"/>
      <c r="S150" s="479"/>
      <c r="T150" s="479"/>
      <c r="U150" s="479"/>
      <c r="V150" s="479"/>
      <c r="W150" s="479"/>
      <c r="X150" s="479"/>
      <c r="Y150" s="479"/>
      <c r="Z150" s="479"/>
      <c r="AA150" s="479"/>
      <c r="AB150" s="479"/>
      <c r="AC150" s="479"/>
      <c r="AD150" s="479"/>
      <c r="AE150" s="479"/>
      <c r="AF150" s="479"/>
      <c r="AG150" s="479"/>
      <c r="AH150" s="479"/>
      <c r="AI150" s="479"/>
      <c r="AJ150" s="479"/>
      <c r="AK150" s="479"/>
      <c r="AL150" s="479"/>
      <c r="AM150" s="479"/>
      <c r="AN150" s="479"/>
      <c r="AO150" s="479"/>
      <c r="AP150" s="479"/>
      <c r="AQ150" s="479"/>
      <c r="AR150" s="479"/>
      <c r="AS150" s="479"/>
      <c r="AT150" s="479"/>
      <c r="AU150" s="479"/>
      <c r="AV150" s="479"/>
      <c r="AW150" s="309" t="s">
        <v>717</v>
      </c>
      <c r="AX150" s="310"/>
      <c r="AY150" s="310"/>
      <c r="AZ150" s="311"/>
      <c r="BA150" s="314" t="s">
        <v>544</v>
      </c>
      <c r="BB150" s="315"/>
      <c r="BC150" s="315"/>
      <c r="BD150" s="315"/>
      <c r="BE150" s="315"/>
      <c r="BF150" s="316"/>
      <c r="BG150" s="314"/>
      <c r="BH150" s="315"/>
      <c r="BI150" s="315"/>
      <c r="BJ150" s="315"/>
      <c r="BK150" s="315"/>
      <c r="BL150" s="316"/>
      <c r="BM150" s="229"/>
      <c r="BN150" s="229"/>
      <c r="BO150" s="229"/>
      <c r="BP150" s="229"/>
      <c r="BQ150" s="229"/>
      <c r="BR150" s="229"/>
      <c r="BS150" s="229"/>
      <c r="BT150" s="229"/>
      <c r="BU150" s="229"/>
      <c r="BV150" s="529"/>
      <c r="BW150" s="332"/>
      <c r="BX150" s="332"/>
      <c r="BY150" s="332"/>
      <c r="BZ150" s="304"/>
      <c r="CA150" s="304"/>
      <c r="CB150" s="304"/>
      <c r="CC150" s="344"/>
    </row>
    <row r="151" spans="2:81" ht="12.75" customHeight="1" x14ac:dyDescent="0.2">
      <c r="B151" s="527" t="s">
        <v>545</v>
      </c>
      <c r="C151" s="528"/>
      <c r="D151" s="528"/>
      <c r="E151" s="528"/>
      <c r="F151" s="528"/>
      <c r="G151" s="528"/>
      <c r="H151" s="528"/>
      <c r="I151" s="528"/>
      <c r="J151" s="528"/>
      <c r="K151" s="528"/>
      <c r="L151" s="528"/>
      <c r="M151" s="528"/>
      <c r="N151" s="528"/>
      <c r="O151" s="528"/>
      <c r="P151" s="528"/>
      <c r="Q151" s="528"/>
      <c r="R151" s="528"/>
      <c r="S151" s="528"/>
      <c r="T151" s="528"/>
      <c r="U151" s="528"/>
      <c r="V151" s="528"/>
      <c r="W151" s="528"/>
      <c r="X151" s="528"/>
      <c r="Y151" s="528"/>
      <c r="Z151" s="528"/>
      <c r="AA151" s="528"/>
      <c r="AB151" s="528"/>
      <c r="AC151" s="528"/>
      <c r="AD151" s="528"/>
      <c r="AE151" s="528"/>
      <c r="AF151" s="528"/>
      <c r="AG151" s="528"/>
      <c r="AH151" s="528"/>
      <c r="AI151" s="528"/>
      <c r="AJ151" s="528"/>
      <c r="AK151" s="528"/>
      <c r="AL151" s="528"/>
      <c r="AM151" s="528"/>
      <c r="AN151" s="528"/>
      <c r="AO151" s="528"/>
      <c r="AP151" s="528"/>
      <c r="AQ151" s="528"/>
      <c r="AR151" s="528"/>
      <c r="AS151" s="528"/>
      <c r="AT151" s="528"/>
      <c r="AU151" s="528"/>
      <c r="AV151" s="528"/>
      <c r="AW151" s="530"/>
      <c r="AX151" s="285"/>
      <c r="AY151" s="285"/>
      <c r="AZ151" s="531"/>
      <c r="BA151" s="421"/>
      <c r="BB151" s="419"/>
      <c r="BC151" s="419"/>
      <c r="BD151" s="419"/>
      <c r="BE151" s="419"/>
      <c r="BF151" s="420"/>
      <c r="BG151" s="421"/>
      <c r="BH151" s="419"/>
      <c r="BI151" s="419"/>
      <c r="BJ151" s="419"/>
      <c r="BK151" s="419"/>
      <c r="BL151" s="420"/>
      <c r="BM151" s="233"/>
      <c r="BN151" s="233"/>
      <c r="BO151" s="233"/>
      <c r="BP151" s="233"/>
      <c r="BQ151" s="233"/>
      <c r="BR151" s="233"/>
      <c r="BS151" s="233"/>
      <c r="BT151" s="233"/>
      <c r="BU151" s="233"/>
      <c r="BV151" s="529"/>
      <c r="BW151" s="424"/>
      <c r="BX151" s="424"/>
      <c r="BY151" s="424"/>
      <c r="BZ151" s="322"/>
      <c r="CA151" s="322"/>
      <c r="CB151" s="322"/>
      <c r="CC151" s="346"/>
    </row>
    <row r="152" spans="2:81" ht="12.75" customHeight="1" x14ac:dyDescent="0.2">
      <c r="B152" s="334" t="s">
        <v>546</v>
      </c>
      <c r="C152" s="335"/>
      <c r="D152" s="335"/>
      <c r="E152" s="335"/>
      <c r="F152" s="335"/>
      <c r="G152" s="335"/>
      <c r="H152" s="335"/>
      <c r="I152" s="335"/>
      <c r="J152" s="335"/>
      <c r="K152" s="335"/>
      <c r="L152" s="335"/>
      <c r="M152" s="335"/>
      <c r="N152" s="335"/>
      <c r="O152" s="335"/>
      <c r="P152" s="335"/>
      <c r="Q152" s="335"/>
      <c r="R152" s="335"/>
      <c r="S152" s="335"/>
      <c r="T152" s="335"/>
      <c r="U152" s="335"/>
      <c r="V152" s="335"/>
      <c r="W152" s="335"/>
      <c r="X152" s="335"/>
      <c r="Y152" s="335"/>
      <c r="Z152" s="335"/>
      <c r="AA152" s="335"/>
      <c r="AB152" s="335"/>
      <c r="AC152" s="335"/>
      <c r="AD152" s="335"/>
      <c r="AE152" s="335"/>
      <c r="AF152" s="335"/>
      <c r="AG152" s="335"/>
      <c r="AH152" s="335"/>
      <c r="AI152" s="335"/>
      <c r="AJ152" s="335"/>
      <c r="AK152" s="335"/>
      <c r="AL152" s="335"/>
      <c r="AM152" s="335"/>
      <c r="AN152" s="335"/>
      <c r="AO152" s="335"/>
      <c r="AP152" s="335"/>
      <c r="AQ152" s="335"/>
      <c r="AR152" s="335"/>
      <c r="AS152" s="335"/>
      <c r="AT152" s="335"/>
      <c r="AU152" s="335"/>
      <c r="AV152" s="335"/>
      <c r="AW152" s="312"/>
      <c r="AX152" s="290"/>
      <c r="AY152" s="290"/>
      <c r="AZ152" s="313"/>
      <c r="BA152" s="317"/>
      <c r="BB152" s="318"/>
      <c r="BC152" s="318"/>
      <c r="BD152" s="318"/>
      <c r="BE152" s="318"/>
      <c r="BF152" s="319"/>
      <c r="BG152" s="317"/>
      <c r="BH152" s="318"/>
      <c r="BI152" s="318"/>
      <c r="BJ152" s="318"/>
      <c r="BK152" s="318"/>
      <c r="BL152" s="319"/>
      <c r="BM152" s="230"/>
      <c r="BN152" s="230"/>
      <c r="BO152" s="230"/>
      <c r="BP152" s="230"/>
      <c r="BQ152" s="230"/>
      <c r="BR152" s="230"/>
      <c r="BS152" s="230"/>
      <c r="BT152" s="230"/>
      <c r="BU152" s="230"/>
      <c r="BV152" s="529"/>
      <c r="BW152" s="333"/>
      <c r="BX152" s="333"/>
      <c r="BY152" s="333"/>
      <c r="BZ152" s="305"/>
      <c r="CA152" s="305"/>
      <c r="CB152" s="305"/>
      <c r="CC152" s="345"/>
    </row>
    <row r="153" spans="2:81" ht="12.75" customHeight="1" x14ac:dyDescent="0.2">
      <c r="B153" s="478" t="s">
        <v>547</v>
      </c>
      <c r="C153" s="479"/>
      <c r="D153" s="479"/>
      <c r="E153" s="479"/>
      <c r="F153" s="479"/>
      <c r="G153" s="479"/>
      <c r="H153" s="479"/>
      <c r="I153" s="479"/>
      <c r="J153" s="479"/>
      <c r="K153" s="479"/>
      <c r="L153" s="479"/>
      <c r="M153" s="479"/>
      <c r="N153" s="479"/>
      <c r="O153" s="479"/>
      <c r="P153" s="479"/>
      <c r="Q153" s="479"/>
      <c r="R153" s="479"/>
      <c r="S153" s="479"/>
      <c r="T153" s="479"/>
      <c r="U153" s="479"/>
      <c r="V153" s="479"/>
      <c r="W153" s="479"/>
      <c r="X153" s="479"/>
      <c r="Y153" s="479"/>
      <c r="Z153" s="479"/>
      <c r="AA153" s="479"/>
      <c r="AB153" s="479"/>
      <c r="AC153" s="479"/>
      <c r="AD153" s="479"/>
      <c r="AE153" s="479"/>
      <c r="AF153" s="479"/>
      <c r="AG153" s="479"/>
      <c r="AH153" s="479"/>
      <c r="AI153" s="479"/>
      <c r="AJ153" s="479"/>
      <c r="AK153" s="479"/>
      <c r="AL153" s="479"/>
      <c r="AM153" s="479"/>
      <c r="AN153" s="479"/>
      <c r="AO153" s="479"/>
      <c r="AP153" s="479"/>
      <c r="AQ153" s="479"/>
      <c r="AR153" s="479"/>
      <c r="AS153" s="479"/>
      <c r="AT153" s="479"/>
      <c r="AU153" s="479"/>
      <c r="AV153" s="479"/>
      <c r="AW153" s="309" t="s">
        <v>718</v>
      </c>
      <c r="AX153" s="310"/>
      <c r="AY153" s="310"/>
      <c r="AZ153" s="311"/>
      <c r="BA153" s="314" t="s">
        <v>548</v>
      </c>
      <c r="BB153" s="315"/>
      <c r="BC153" s="315"/>
      <c r="BD153" s="315"/>
      <c r="BE153" s="315"/>
      <c r="BF153" s="316"/>
      <c r="BG153" s="314"/>
      <c r="BH153" s="315"/>
      <c r="BI153" s="315"/>
      <c r="BJ153" s="315"/>
      <c r="BK153" s="315"/>
      <c r="BL153" s="316"/>
      <c r="BM153" s="229"/>
      <c r="BN153" s="229"/>
      <c r="BO153" s="229"/>
      <c r="BP153" s="229"/>
      <c r="BQ153" s="229"/>
      <c r="BR153" s="229"/>
      <c r="BS153" s="229"/>
      <c r="BT153" s="229"/>
      <c r="BU153" s="229"/>
      <c r="BV153" s="529"/>
      <c r="BW153" s="332"/>
      <c r="BX153" s="332"/>
      <c r="BY153" s="332"/>
      <c r="BZ153" s="304"/>
      <c r="CA153" s="304"/>
      <c r="CB153" s="304"/>
      <c r="CC153" s="344"/>
    </row>
    <row r="154" spans="2:81" ht="13.5" customHeight="1" x14ac:dyDescent="0.2">
      <c r="B154" s="334" t="s">
        <v>549</v>
      </c>
      <c r="C154" s="335"/>
      <c r="D154" s="335"/>
      <c r="E154" s="335"/>
      <c r="F154" s="335"/>
      <c r="G154" s="335"/>
      <c r="H154" s="335"/>
      <c r="I154" s="335"/>
      <c r="J154" s="335"/>
      <c r="K154" s="335"/>
      <c r="L154" s="335"/>
      <c r="M154" s="335"/>
      <c r="N154" s="335"/>
      <c r="O154" s="335"/>
      <c r="P154" s="335"/>
      <c r="Q154" s="335"/>
      <c r="R154" s="335"/>
      <c r="S154" s="335"/>
      <c r="T154" s="335"/>
      <c r="U154" s="335"/>
      <c r="V154" s="335"/>
      <c r="W154" s="335"/>
      <c r="X154" s="335"/>
      <c r="Y154" s="335"/>
      <c r="Z154" s="335"/>
      <c r="AA154" s="335"/>
      <c r="AB154" s="335"/>
      <c r="AC154" s="335"/>
      <c r="AD154" s="335"/>
      <c r="AE154" s="335"/>
      <c r="AF154" s="335"/>
      <c r="AG154" s="335"/>
      <c r="AH154" s="335"/>
      <c r="AI154" s="335"/>
      <c r="AJ154" s="335"/>
      <c r="AK154" s="335"/>
      <c r="AL154" s="335"/>
      <c r="AM154" s="335"/>
      <c r="AN154" s="335"/>
      <c r="AO154" s="335"/>
      <c r="AP154" s="335"/>
      <c r="AQ154" s="335"/>
      <c r="AR154" s="335"/>
      <c r="AS154" s="335"/>
      <c r="AT154" s="335"/>
      <c r="AU154" s="335"/>
      <c r="AV154" s="336"/>
      <c r="AW154" s="312"/>
      <c r="AX154" s="290"/>
      <c r="AY154" s="290"/>
      <c r="AZ154" s="313"/>
      <c r="BA154" s="317"/>
      <c r="BB154" s="318"/>
      <c r="BC154" s="318"/>
      <c r="BD154" s="318"/>
      <c r="BE154" s="318"/>
      <c r="BF154" s="319"/>
      <c r="BG154" s="317"/>
      <c r="BH154" s="318"/>
      <c r="BI154" s="318"/>
      <c r="BJ154" s="318"/>
      <c r="BK154" s="318"/>
      <c r="BL154" s="319"/>
      <c r="BM154" s="230"/>
      <c r="BN154" s="230"/>
      <c r="BO154" s="230"/>
      <c r="BP154" s="230"/>
      <c r="BQ154" s="230"/>
      <c r="BR154" s="230"/>
      <c r="BS154" s="230"/>
      <c r="BT154" s="230"/>
      <c r="BU154" s="230"/>
      <c r="BV154" s="529"/>
      <c r="BW154" s="333"/>
      <c r="BX154" s="333"/>
      <c r="BY154" s="333"/>
      <c r="BZ154" s="305"/>
      <c r="CA154" s="305"/>
      <c r="CB154" s="305"/>
      <c r="CC154" s="345"/>
    </row>
    <row r="155" spans="2:81" ht="15.75" x14ac:dyDescent="0.2">
      <c r="B155" s="337" t="s">
        <v>550</v>
      </c>
      <c r="C155" s="338"/>
      <c r="D155" s="338"/>
      <c r="E155" s="338"/>
      <c r="F155" s="338"/>
      <c r="G155" s="338"/>
      <c r="H155" s="338"/>
      <c r="I155" s="338"/>
      <c r="J155" s="338"/>
      <c r="K155" s="338"/>
      <c r="L155" s="338"/>
      <c r="M155" s="338"/>
      <c r="N155" s="338"/>
      <c r="O155" s="338"/>
      <c r="P155" s="338"/>
      <c r="Q155" s="338"/>
      <c r="R155" s="338"/>
      <c r="S155" s="338"/>
      <c r="T155" s="338"/>
      <c r="U155" s="338"/>
      <c r="V155" s="338"/>
      <c r="W155" s="338"/>
      <c r="X155" s="338"/>
      <c r="Y155" s="338"/>
      <c r="Z155" s="338"/>
      <c r="AA155" s="338"/>
      <c r="AB155" s="338"/>
      <c r="AC155" s="338"/>
      <c r="AD155" s="338"/>
      <c r="AE155" s="338"/>
      <c r="AF155" s="338"/>
      <c r="AG155" s="338"/>
      <c r="AH155" s="338"/>
      <c r="AI155" s="338"/>
      <c r="AJ155" s="338"/>
      <c r="AK155" s="338"/>
      <c r="AL155" s="338"/>
      <c r="AM155" s="338"/>
      <c r="AN155" s="338"/>
      <c r="AO155" s="338"/>
      <c r="AP155" s="338"/>
      <c r="AQ155" s="338"/>
      <c r="AR155" s="338"/>
      <c r="AS155" s="338"/>
      <c r="AT155" s="338"/>
      <c r="AU155" s="338"/>
      <c r="AV155" s="339"/>
      <c r="AW155" s="407" t="s">
        <v>551</v>
      </c>
      <c r="AX155" s="408"/>
      <c r="AY155" s="408"/>
      <c r="AZ155" s="408"/>
      <c r="BA155" s="408" t="s">
        <v>552</v>
      </c>
      <c r="BB155" s="408"/>
      <c r="BC155" s="408"/>
      <c r="BD155" s="408"/>
      <c r="BE155" s="408"/>
      <c r="BF155" s="408"/>
      <c r="BG155" s="347"/>
      <c r="BH155" s="347"/>
      <c r="BI155" s="347"/>
      <c r="BJ155" s="347"/>
      <c r="BK155" s="347"/>
      <c r="BL155" s="347"/>
      <c r="BM155" s="457"/>
      <c r="BN155" s="458"/>
      <c r="BO155" s="458"/>
      <c r="BP155" s="458"/>
      <c r="BQ155" s="458"/>
      <c r="BR155" s="458"/>
      <c r="BS155" s="458"/>
      <c r="BT155" s="458"/>
      <c r="BU155" s="459"/>
      <c r="BV155" s="225"/>
      <c r="BW155" s="152"/>
      <c r="BX155" s="161"/>
      <c r="BY155" s="152"/>
      <c r="BZ155" s="226"/>
      <c r="CA155" s="227"/>
      <c r="CB155" s="226"/>
      <c r="CC155" s="228"/>
    </row>
    <row r="156" spans="2:81" x14ac:dyDescent="0.2">
      <c r="B156" s="306" t="s">
        <v>7</v>
      </c>
      <c r="C156" s="307"/>
      <c r="D156" s="307"/>
      <c r="E156" s="307"/>
      <c r="F156" s="307"/>
      <c r="G156" s="307"/>
      <c r="H156" s="307"/>
      <c r="I156" s="307"/>
      <c r="J156" s="307"/>
      <c r="K156" s="307"/>
      <c r="L156" s="307"/>
      <c r="M156" s="307"/>
      <c r="N156" s="307"/>
      <c r="O156" s="307"/>
      <c r="P156" s="307"/>
      <c r="Q156" s="307"/>
      <c r="R156" s="307"/>
      <c r="S156" s="307"/>
      <c r="T156" s="307"/>
      <c r="U156" s="307"/>
      <c r="V156" s="307"/>
      <c r="W156" s="307"/>
      <c r="X156" s="307"/>
      <c r="Y156" s="307"/>
      <c r="Z156" s="307"/>
      <c r="AA156" s="307"/>
      <c r="AB156" s="307"/>
      <c r="AC156" s="307"/>
      <c r="AD156" s="307"/>
      <c r="AE156" s="307"/>
      <c r="AF156" s="307"/>
      <c r="AG156" s="307"/>
      <c r="AH156" s="307"/>
      <c r="AI156" s="307"/>
      <c r="AJ156" s="307"/>
      <c r="AK156" s="307"/>
      <c r="AL156" s="307"/>
      <c r="AM156" s="307"/>
      <c r="AN156" s="307"/>
      <c r="AO156" s="307"/>
      <c r="AP156" s="307"/>
      <c r="AQ156" s="307"/>
      <c r="AR156" s="307"/>
      <c r="AS156" s="307"/>
      <c r="AT156" s="307"/>
      <c r="AU156" s="307"/>
      <c r="AV156" s="308"/>
      <c r="AW156" s="413" t="s">
        <v>553</v>
      </c>
      <c r="AX156" s="315"/>
      <c r="AY156" s="315"/>
      <c r="AZ156" s="316"/>
      <c r="BA156" s="314"/>
      <c r="BB156" s="315"/>
      <c r="BC156" s="315"/>
      <c r="BD156" s="315"/>
      <c r="BE156" s="315"/>
      <c r="BF156" s="316"/>
      <c r="BG156" s="314"/>
      <c r="BH156" s="315"/>
      <c r="BI156" s="315"/>
      <c r="BJ156" s="315"/>
      <c r="BK156" s="315"/>
      <c r="BL156" s="316"/>
      <c r="BM156" s="470"/>
      <c r="BN156" s="471"/>
      <c r="BO156" s="471"/>
      <c r="BP156" s="471"/>
      <c r="BQ156" s="471"/>
      <c r="BR156" s="471"/>
      <c r="BS156" s="471"/>
      <c r="BT156" s="471"/>
      <c r="BU156" s="472"/>
      <c r="BV156" s="470"/>
      <c r="BW156" s="332"/>
      <c r="BX156" s="332"/>
      <c r="BY156" s="332"/>
      <c r="BZ156" s="532"/>
      <c r="CA156" s="532"/>
      <c r="CB156" s="532"/>
      <c r="CC156" s="234"/>
    </row>
    <row r="157" spans="2:81" ht="13.5" customHeight="1" x14ac:dyDescent="0.2">
      <c r="B157" s="330" t="s">
        <v>554</v>
      </c>
      <c r="C157" s="331"/>
      <c r="D157" s="331"/>
      <c r="E157" s="331"/>
      <c r="F157" s="331"/>
      <c r="G157" s="331"/>
      <c r="H157" s="331"/>
      <c r="I157" s="331"/>
      <c r="J157" s="331"/>
      <c r="K157" s="331"/>
      <c r="L157" s="331"/>
      <c r="M157" s="331"/>
      <c r="N157" s="331"/>
      <c r="O157" s="331"/>
      <c r="P157" s="331"/>
      <c r="Q157" s="331"/>
      <c r="R157" s="331"/>
      <c r="S157" s="331"/>
      <c r="T157" s="331"/>
      <c r="U157" s="331"/>
      <c r="V157" s="331"/>
      <c r="W157" s="331"/>
      <c r="X157" s="331"/>
      <c r="Y157" s="331"/>
      <c r="Z157" s="331"/>
      <c r="AA157" s="331"/>
      <c r="AB157" s="331"/>
      <c r="AC157" s="331"/>
      <c r="AD157" s="331"/>
      <c r="AE157" s="331"/>
      <c r="AF157" s="331"/>
      <c r="AG157" s="331"/>
      <c r="AH157" s="331"/>
      <c r="AI157" s="331"/>
      <c r="AJ157" s="331"/>
      <c r="AK157" s="331"/>
      <c r="AL157" s="331"/>
      <c r="AM157" s="331"/>
      <c r="AN157" s="331"/>
      <c r="AO157" s="331"/>
      <c r="AP157" s="331"/>
      <c r="AQ157" s="331"/>
      <c r="AR157" s="331"/>
      <c r="AS157" s="331"/>
      <c r="AT157" s="331"/>
      <c r="AU157" s="331"/>
      <c r="AV157" s="331"/>
      <c r="AW157" s="454"/>
      <c r="AX157" s="448"/>
      <c r="AY157" s="448"/>
      <c r="AZ157" s="449"/>
      <c r="BA157" s="447"/>
      <c r="BB157" s="448"/>
      <c r="BC157" s="448"/>
      <c r="BD157" s="448"/>
      <c r="BE157" s="448"/>
      <c r="BF157" s="449"/>
      <c r="BG157" s="447"/>
      <c r="BH157" s="448"/>
      <c r="BI157" s="448"/>
      <c r="BJ157" s="448"/>
      <c r="BK157" s="448"/>
      <c r="BL157" s="449"/>
      <c r="BM157" s="457"/>
      <c r="BN157" s="458"/>
      <c r="BO157" s="458"/>
      <c r="BP157" s="458"/>
      <c r="BQ157" s="458"/>
      <c r="BR157" s="458"/>
      <c r="BS157" s="458"/>
      <c r="BT157" s="458"/>
      <c r="BU157" s="459"/>
      <c r="BV157" s="457"/>
      <c r="BW157" s="402"/>
      <c r="BX157" s="402"/>
      <c r="BY157" s="402"/>
      <c r="BZ157" s="533"/>
      <c r="CA157" s="533"/>
      <c r="CB157" s="533"/>
      <c r="CC157" s="235"/>
    </row>
    <row r="158" spans="2:81" ht="13.5" customHeight="1" x14ac:dyDescent="0.2">
      <c r="B158" s="440" t="s">
        <v>555</v>
      </c>
      <c r="C158" s="441"/>
      <c r="D158" s="441"/>
      <c r="E158" s="441"/>
      <c r="F158" s="441"/>
      <c r="G158" s="441"/>
      <c r="H158" s="441"/>
      <c r="I158" s="441"/>
      <c r="J158" s="441"/>
      <c r="K158" s="441"/>
      <c r="L158" s="441"/>
      <c r="M158" s="441"/>
      <c r="N158" s="441"/>
      <c r="O158" s="441"/>
      <c r="P158" s="441"/>
      <c r="Q158" s="441"/>
      <c r="R158" s="441"/>
      <c r="S158" s="441"/>
      <c r="T158" s="441"/>
      <c r="U158" s="441"/>
      <c r="V158" s="441"/>
      <c r="W158" s="441"/>
      <c r="X158" s="441"/>
      <c r="Y158" s="441"/>
      <c r="Z158" s="441"/>
      <c r="AA158" s="441"/>
      <c r="AB158" s="441"/>
      <c r="AC158" s="441"/>
      <c r="AD158" s="441"/>
      <c r="AE158" s="441"/>
      <c r="AF158" s="441"/>
      <c r="AG158" s="441"/>
      <c r="AH158" s="441"/>
      <c r="AI158" s="441"/>
      <c r="AJ158" s="441"/>
      <c r="AK158" s="441"/>
      <c r="AL158" s="441"/>
      <c r="AM158" s="441"/>
      <c r="AN158" s="441"/>
      <c r="AO158" s="441"/>
      <c r="AP158" s="441"/>
      <c r="AQ158" s="441"/>
      <c r="AR158" s="441"/>
      <c r="AS158" s="441"/>
      <c r="AT158" s="441"/>
      <c r="AU158" s="441"/>
      <c r="AV158" s="543"/>
      <c r="AW158" s="454" t="s">
        <v>556</v>
      </c>
      <c r="AX158" s="448"/>
      <c r="AY158" s="448"/>
      <c r="AZ158" s="449"/>
      <c r="BA158" s="447"/>
      <c r="BB158" s="448"/>
      <c r="BC158" s="448"/>
      <c r="BD158" s="448"/>
      <c r="BE158" s="448"/>
      <c r="BF158" s="449"/>
      <c r="BG158" s="447"/>
      <c r="BH158" s="448"/>
      <c r="BI158" s="448"/>
      <c r="BJ158" s="448"/>
      <c r="BK158" s="448"/>
      <c r="BL158" s="449"/>
      <c r="BM158" s="457"/>
      <c r="BN158" s="458"/>
      <c r="BO158" s="458"/>
      <c r="BP158" s="458"/>
      <c r="BQ158" s="458"/>
      <c r="BR158" s="458"/>
      <c r="BS158" s="458"/>
      <c r="BT158" s="458"/>
      <c r="BU158" s="459"/>
      <c r="BV158" s="225"/>
      <c r="BW158" s="161"/>
      <c r="BX158" s="161"/>
      <c r="BY158" s="161"/>
      <c r="BZ158" s="227"/>
      <c r="CA158" s="227"/>
      <c r="CB158" s="227"/>
      <c r="CC158" s="228"/>
    </row>
    <row r="159" spans="2:81" ht="13.5" customHeight="1" x14ac:dyDescent="0.2">
      <c r="B159" s="440" t="s">
        <v>557</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1"/>
      <c r="AJ159" s="441"/>
      <c r="AK159" s="441"/>
      <c r="AL159" s="441"/>
      <c r="AM159" s="441"/>
      <c r="AN159" s="441"/>
      <c r="AO159" s="441"/>
      <c r="AP159" s="441"/>
      <c r="AQ159" s="441"/>
      <c r="AR159" s="441"/>
      <c r="AS159" s="441"/>
      <c r="AT159" s="441"/>
      <c r="AU159" s="441"/>
      <c r="AV159" s="441"/>
      <c r="AW159" s="401" t="s">
        <v>558</v>
      </c>
      <c r="AX159" s="347"/>
      <c r="AY159" s="347"/>
      <c r="AZ159" s="347"/>
      <c r="BA159" s="347"/>
      <c r="BB159" s="347"/>
      <c r="BC159" s="347"/>
      <c r="BD159" s="347"/>
      <c r="BE159" s="347"/>
      <c r="BF159" s="347"/>
      <c r="BG159" s="347"/>
      <c r="BH159" s="347"/>
      <c r="BI159" s="347"/>
      <c r="BJ159" s="347"/>
      <c r="BK159" s="347"/>
      <c r="BL159" s="347"/>
      <c r="BM159" s="457"/>
      <c r="BN159" s="458"/>
      <c r="BO159" s="458"/>
      <c r="BP159" s="458"/>
      <c r="BQ159" s="458"/>
      <c r="BR159" s="458"/>
      <c r="BS159" s="458"/>
      <c r="BT159" s="458"/>
      <c r="BU159" s="459"/>
      <c r="BV159" s="225"/>
      <c r="BW159" s="152"/>
      <c r="BX159" s="161"/>
      <c r="BY159" s="152"/>
      <c r="BZ159" s="226"/>
      <c r="CA159" s="227"/>
      <c r="CB159" s="226"/>
      <c r="CC159" s="228"/>
    </row>
    <row r="160" spans="2:81" ht="15.75" x14ac:dyDescent="0.2">
      <c r="B160" s="405" t="s">
        <v>559</v>
      </c>
      <c r="C160" s="406"/>
      <c r="D160" s="406"/>
      <c r="E160" s="406"/>
      <c r="F160" s="406"/>
      <c r="G160" s="406"/>
      <c r="H160" s="406"/>
      <c r="I160" s="406"/>
      <c r="J160" s="406"/>
      <c r="K160" s="406"/>
      <c r="L160" s="406"/>
      <c r="M160" s="406"/>
      <c r="N160" s="406"/>
      <c r="O160" s="406"/>
      <c r="P160" s="406"/>
      <c r="Q160" s="406"/>
      <c r="R160" s="406"/>
      <c r="S160" s="406"/>
      <c r="T160" s="406"/>
      <c r="U160" s="406"/>
      <c r="V160" s="406"/>
      <c r="W160" s="406"/>
      <c r="X160" s="406"/>
      <c r="Y160" s="406"/>
      <c r="Z160" s="406"/>
      <c r="AA160" s="406"/>
      <c r="AB160" s="406"/>
      <c r="AC160" s="406"/>
      <c r="AD160" s="406"/>
      <c r="AE160" s="406"/>
      <c r="AF160" s="406"/>
      <c r="AG160" s="406"/>
      <c r="AH160" s="406"/>
      <c r="AI160" s="406"/>
      <c r="AJ160" s="406"/>
      <c r="AK160" s="406"/>
      <c r="AL160" s="406"/>
      <c r="AM160" s="406"/>
      <c r="AN160" s="406"/>
      <c r="AO160" s="406"/>
      <c r="AP160" s="406"/>
      <c r="AQ160" s="406"/>
      <c r="AR160" s="406"/>
      <c r="AS160" s="406"/>
      <c r="AT160" s="406"/>
      <c r="AU160" s="406"/>
      <c r="AV160" s="406"/>
      <c r="AW160" s="407" t="s">
        <v>560</v>
      </c>
      <c r="AX160" s="408"/>
      <c r="AY160" s="408"/>
      <c r="AZ160" s="408"/>
      <c r="BA160" s="408" t="s">
        <v>130</v>
      </c>
      <c r="BB160" s="408"/>
      <c r="BC160" s="408"/>
      <c r="BD160" s="408"/>
      <c r="BE160" s="408"/>
      <c r="BF160" s="408"/>
      <c r="BG160" s="347"/>
      <c r="BH160" s="347"/>
      <c r="BI160" s="347"/>
      <c r="BJ160" s="347"/>
      <c r="BK160" s="347"/>
      <c r="BL160" s="347"/>
      <c r="BM160" s="457"/>
      <c r="BN160" s="458"/>
      <c r="BO160" s="458"/>
      <c r="BP160" s="458"/>
      <c r="BQ160" s="458"/>
      <c r="BR160" s="458"/>
      <c r="BS160" s="458"/>
      <c r="BT160" s="458"/>
      <c r="BU160" s="459"/>
      <c r="BV160" s="225"/>
      <c r="BW160" s="152"/>
      <c r="BX160" s="161"/>
      <c r="BY160" s="152"/>
      <c r="BZ160" s="226"/>
      <c r="CA160" s="227"/>
      <c r="CB160" s="226"/>
      <c r="CC160" s="228"/>
    </row>
    <row r="161" spans="2:81" x14ac:dyDescent="0.2">
      <c r="B161" s="306" t="s">
        <v>55</v>
      </c>
      <c r="C161" s="307"/>
      <c r="D161" s="307"/>
      <c r="E161" s="307"/>
      <c r="F161" s="307"/>
      <c r="G161" s="307"/>
      <c r="H161" s="307"/>
      <c r="I161" s="307"/>
      <c r="J161" s="307"/>
      <c r="K161" s="307"/>
      <c r="L161" s="307"/>
      <c r="M161" s="307"/>
      <c r="N161" s="307"/>
      <c r="O161" s="307"/>
      <c r="P161" s="307"/>
      <c r="Q161" s="307"/>
      <c r="R161" s="307"/>
      <c r="S161" s="307"/>
      <c r="T161" s="307"/>
      <c r="U161" s="307"/>
      <c r="V161" s="307"/>
      <c r="W161" s="307"/>
      <c r="X161" s="307"/>
      <c r="Y161" s="307"/>
      <c r="Z161" s="307"/>
      <c r="AA161" s="307"/>
      <c r="AB161" s="307"/>
      <c r="AC161" s="307"/>
      <c r="AD161" s="307"/>
      <c r="AE161" s="307"/>
      <c r="AF161" s="307"/>
      <c r="AG161" s="307"/>
      <c r="AH161" s="307"/>
      <c r="AI161" s="307"/>
      <c r="AJ161" s="307"/>
      <c r="AK161" s="307"/>
      <c r="AL161" s="307"/>
      <c r="AM161" s="307"/>
      <c r="AN161" s="307"/>
      <c r="AO161" s="307"/>
      <c r="AP161" s="307"/>
      <c r="AQ161" s="307"/>
      <c r="AR161" s="307"/>
      <c r="AS161" s="307"/>
      <c r="AT161" s="307"/>
      <c r="AU161" s="307"/>
      <c r="AV161" s="307"/>
      <c r="AW161" s="413" t="s">
        <v>561</v>
      </c>
      <c r="AX161" s="315"/>
      <c r="AY161" s="315"/>
      <c r="AZ161" s="316"/>
      <c r="BA161" s="314" t="s">
        <v>562</v>
      </c>
      <c r="BB161" s="315"/>
      <c r="BC161" s="315"/>
      <c r="BD161" s="315"/>
      <c r="BE161" s="315"/>
      <c r="BF161" s="316"/>
      <c r="BG161" s="314"/>
      <c r="BH161" s="315"/>
      <c r="BI161" s="315"/>
      <c r="BJ161" s="315"/>
      <c r="BK161" s="315"/>
      <c r="BL161" s="316"/>
      <c r="BM161" s="470"/>
      <c r="BN161" s="471"/>
      <c r="BO161" s="471"/>
      <c r="BP161" s="471"/>
      <c r="BQ161" s="471"/>
      <c r="BR161" s="471"/>
      <c r="BS161" s="471"/>
      <c r="BT161" s="471"/>
      <c r="BU161" s="472"/>
      <c r="BV161" s="470"/>
      <c r="BW161" s="332"/>
      <c r="BX161" s="332"/>
      <c r="BY161" s="332"/>
      <c r="BZ161" s="532"/>
      <c r="CA161" s="532"/>
      <c r="CB161" s="532"/>
      <c r="CC161" s="234"/>
    </row>
    <row r="162" spans="2:81" ht="13.5" customHeight="1" x14ac:dyDescent="0.2">
      <c r="B162" s="330" t="s">
        <v>563</v>
      </c>
      <c r="C162" s="331"/>
      <c r="D162" s="331"/>
      <c r="E162" s="331"/>
      <c r="F162" s="331"/>
      <c r="G162" s="331"/>
      <c r="H162" s="331"/>
      <c r="I162" s="331"/>
      <c r="J162" s="331"/>
      <c r="K162" s="331"/>
      <c r="L162" s="331"/>
      <c r="M162" s="331"/>
      <c r="N162" s="331"/>
      <c r="O162" s="331"/>
      <c r="P162" s="331"/>
      <c r="Q162" s="331"/>
      <c r="R162" s="331"/>
      <c r="S162" s="331"/>
      <c r="T162" s="331"/>
      <c r="U162" s="331"/>
      <c r="V162" s="331"/>
      <c r="W162" s="331"/>
      <c r="X162" s="331"/>
      <c r="Y162" s="331"/>
      <c r="Z162" s="331"/>
      <c r="AA162" s="331"/>
      <c r="AB162" s="331"/>
      <c r="AC162" s="331"/>
      <c r="AD162" s="331"/>
      <c r="AE162" s="331"/>
      <c r="AF162" s="331"/>
      <c r="AG162" s="331"/>
      <c r="AH162" s="331"/>
      <c r="AI162" s="331"/>
      <c r="AJ162" s="331"/>
      <c r="AK162" s="331"/>
      <c r="AL162" s="331"/>
      <c r="AM162" s="331"/>
      <c r="AN162" s="331"/>
      <c r="AO162" s="331"/>
      <c r="AP162" s="331"/>
      <c r="AQ162" s="331"/>
      <c r="AR162" s="331"/>
      <c r="AS162" s="331"/>
      <c r="AT162" s="331"/>
      <c r="AU162" s="331"/>
      <c r="AV162" s="331"/>
      <c r="AW162" s="417"/>
      <c r="AX162" s="318"/>
      <c r="AY162" s="318"/>
      <c r="AZ162" s="319"/>
      <c r="BA162" s="317"/>
      <c r="BB162" s="318"/>
      <c r="BC162" s="318"/>
      <c r="BD162" s="318"/>
      <c r="BE162" s="318"/>
      <c r="BF162" s="319"/>
      <c r="BG162" s="317"/>
      <c r="BH162" s="318"/>
      <c r="BI162" s="318"/>
      <c r="BJ162" s="318"/>
      <c r="BK162" s="318"/>
      <c r="BL162" s="319"/>
      <c r="BM162" s="473"/>
      <c r="BN162" s="474"/>
      <c r="BO162" s="474"/>
      <c r="BP162" s="474"/>
      <c r="BQ162" s="474"/>
      <c r="BR162" s="474"/>
      <c r="BS162" s="474"/>
      <c r="BT162" s="474"/>
      <c r="BU162" s="475"/>
      <c r="BV162" s="473"/>
      <c r="BW162" s="333"/>
      <c r="BX162" s="333"/>
      <c r="BY162" s="333"/>
      <c r="BZ162" s="535"/>
      <c r="CA162" s="535"/>
      <c r="CB162" s="535"/>
      <c r="CC162" s="235"/>
    </row>
    <row r="163" spans="2:81" s="165" customFormat="1" ht="11.25" customHeight="1" thickBot="1" x14ac:dyDescent="0.25">
      <c r="B163" s="536"/>
      <c r="C163" s="537"/>
      <c r="D163" s="537"/>
      <c r="E163" s="537"/>
      <c r="F163" s="537"/>
      <c r="G163" s="537"/>
      <c r="H163" s="537"/>
      <c r="I163" s="537"/>
      <c r="J163" s="537"/>
      <c r="K163" s="537"/>
      <c r="L163" s="537"/>
      <c r="M163" s="537"/>
      <c r="N163" s="537"/>
      <c r="O163" s="537"/>
      <c r="P163" s="537"/>
      <c r="Q163" s="537"/>
      <c r="R163" s="537"/>
      <c r="S163" s="537"/>
      <c r="T163" s="537"/>
      <c r="U163" s="537"/>
      <c r="V163" s="537"/>
      <c r="W163" s="537"/>
      <c r="X163" s="537"/>
      <c r="Y163" s="537"/>
      <c r="Z163" s="537"/>
      <c r="AA163" s="537"/>
      <c r="AB163" s="537"/>
      <c r="AC163" s="537"/>
      <c r="AD163" s="537"/>
      <c r="AE163" s="537"/>
      <c r="AF163" s="537"/>
      <c r="AG163" s="537"/>
      <c r="AH163" s="537"/>
      <c r="AI163" s="537"/>
      <c r="AJ163" s="537"/>
      <c r="AK163" s="537"/>
      <c r="AL163" s="537"/>
      <c r="AM163" s="537"/>
      <c r="AN163" s="537"/>
      <c r="AO163" s="537"/>
      <c r="AP163" s="537"/>
      <c r="AQ163" s="537"/>
      <c r="AR163" s="537"/>
      <c r="AS163" s="537"/>
      <c r="AT163" s="537"/>
      <c r="AU163" s="537"/>
      <c r="AV163" s="537"/>
      <c r="AW163" s="538"/>
      <c r="AX163" s="357"/>
      <c r="AY163" s="357"/>
      <c r="AZ163" s="357"/>
      <c r="BA163" s="357"/>
      <c r="BB163" s="357"/>
      <c r="BC163" s="357"/>
      <c r="BD163" s="357"/>
      <c r="BE163" s="357"/>
      <c r="BF163" s="357"/>
      <c r="BG163" s="357"/>
      <c r="BH163" s="357"/>
      <c r="BI163" s="357"/>
      <c r="BJ163" s="357"/>
      <c r="BK163" s="357"/>
      <c r="BL163" s="357"/>
      <c r="BM163" s="539"/>
      <c r="BN163" s="540"/>
      <c r="BO163" s="540"/>
      <c r="BP163" s="540"/>
      <c r="BQ163" s="540"/>
      <c r="BR163" s="540"/>
      <c r="BS163" s="540"/>
      <c r="BT163" s="540"/>
      <c r="BU163" s="541"/>
      <c r="BV163" s="236"/>
      <c r="BW163" s="237"/>
      <c r="BX163" s="238"/>
      <c r="BY163" s="239"/>
      <c r="BZ163" s="214"/>
      <c r="CA163" s="213"/>
      <c r="CB163" s="214"/>
      <c r="CC163" s="240"/>
    </row>
    <row r="164" spans="2:81" s="165" customFormat="1" ht="22.15" customHeight="1" x14ac:dyDescent="0.25">
      <c r="B164" s="241"/>
      <c r="C164" s="325" t="s">
        <v>257</v>
      </c>
      <c r="D164" s="325"/>
      <c r="E164" s="325"/>
      <c r="F164" s="325"/>
      <c r="G164" s="325"/>
      <c r="H164" s="325"/>
      <c r="I164" s="325"/>
      <c r="J164" s="325"/>
      <c r="K164" s="325"/>
      <c r="L164" s="325"/>
      <c r="M164" s="325"/>
      <c r="N164" s="325"/>
      <c r="O164" s="325"/>
      <c r="P164" s="325"/>
      <c r="Q164" s="325"/>
      <c r="R164" s="325"/>
      <c r="S164" s="325"/>
      <c r="T164" s="325"/>
      <c r="U164" s="325"/>
      <c r="V164" s="325"/>
      <c r="W164" s="325"/>
      <c r="X164" s="325"/>
      <c r="Y164" s="325"/>
      <c r="Z164" s="325"/>
      <c r="AA164" s="241"/>
      <c r="AB164" s="241"/>
      <c r="AC164" s="326"/>
      <c r="AD164" s="326"/>
      <c r="AE164" s="326"/>
      <c r="AF164" s="326"/>
      <c r="AG164" s="326"/>
      <c r="AH164" s="326"/>
      <c r="AI164" s="326"/>
      <c r="AJ164" s="326"/>
      <c r="AK164" s="326"/>
      <c r="AL164" s="326"/>
      <c r="AM164" s="326"/>
      <c r="AN164" s="326"/>
      <c r="AO164" s="326"/>
      <c r="AP164" s="326"/>
      <c r="AQ164" s="326"/>
      <c r="AR164" s="326"/>
      <c r="AS164" s="326"/>
      <c r="AT164" s="326"/>
      <c r="AU164" s="326"/>
      <c r="AV164" s="241"/>
      <c r="AW164" s="324" t="s">
        <v>671</v>
      </c>
      <c r="AX164" s="324"/>
      <c r="AY164" s="324"/>
      <c r="AZ164" s="324"/>
      <c r="BA164" s="324"/>
      <c r="BB164" s="324"/>
      <c r="BC164" s="324"/>
      <c r="BD164" s="324"/>
      <c r="BE164" s="324"/>
      <c r="BF164" s="324"/>
      <c r="BG164" s="324"/>
      <c r="BH164" s="324"/>
      <c r="BI164" s="324"/>
      <c r="BJ164" s="324"/>
      <c r="BK164" s="324"/>
      <c r="BL164" s="324"/>
      <c r="BM164" s="324"/>
      <c r="BN164" s="324"/>
      <c r="BO164" s="324"/>
      <c r="BP164" s="324"/>
      <c r="BQ164" s="242"/>
      <c r="BR164" s="242"/>
      <c r="BS164" s="242"/>
      <c r="BT164" s="242"/>
      <c r="BU164" s="242"/>
      <c r="BV164" s="242"/>
      <c r="BW164" s="243"/>
      <c r="BX164" s="244"/>
      <c r="BY164" s="244"/>
      <c r="BZ164" s="245"/>
      <c r="CA164" s="245"/>
      <c r="CB164" s="245"/>
      <c r="CC164" s="246"/>
    </row>
    <row r="165" spans="2:81" s="165" customFormat="1" ht="11.25" customHeight="1" x14ac:dyDescent="0.2">
      <c r="B165" s="241"/>
      <c r="C165" s="327" t="s">
        <v>681</v>
      </c>
      <c r="D165" s="327"/>
      <c r="E165" s="327"/>
      <c r="F165" s="327"/>
      <c r="G165" s="327"/>
      <c r="H165" s="327"/>
      <c r="I165" s="327"/>
      <c r="J165" s="327"/>
      <c r="K165" s="327"/>
      <c r="L165" s="327"/>
      <c r="M165" s="327"/>
      <c r="N165" s="327"/>
      <c r="O165" s="327"/>
      <c r="P165" s="327"/>
      <c r="Q165" s="327"/>
      <c r="R165" s="327"/>
      <c r="S165" s="327"/>
      <c r="T165" s="327"/>
      <c r="U165" s="327"/>
      <c r="V165" s="327"/>
      <c r="W165" s="327"/>
      <c r="X165" s="327"/>
      <c r="Y165" s="327"/>
      <c r="Z165" s="327"/>
      <c r="AA165" s="241"/>
      <c r="AB165" s="241"/>
      <c r="AC165" s="327" t="s">
        <v>326</v>
      </c>
      <c r="AD165" s="327"/>
      <c r="AE165" s="327"/>
      <c r="AF165" s="327"/>
      <c r="AG165" s="327"/>
      <c r="AH165" s="327"/>
      <c r="AI165" s="327"/>
      <c r="AJ165" s="327"/>
      <c r="AK165" s="327"/>
      <c r="AL165" s="327"/>
      <c r="AM165" s="327"/>
      <c r="AN165" s="327"/>
      <c r="AO165" s="327"/>
      <c r="AP165" s="327"/>
      <c r="AQ165" s="327"/>
      <c r="AR165" s="327"/>
      <c r="AS165" s="327"/>
      <c r="AT165" s="327"/>
      <c r="AU165" s="327"/>
      <c r="AV165" s="241"/>
      <c r="AW165" s="315" t="s">
        <v>327</v>
      </c>
      <c r="AX165" s="315"/>
      <c r="AY165" s="315"/>
      <c r="AZ165" s="315"/>
      <c r="BA165" s="315"/>
      <c r="BB165" s="315"/>
      <c r="BC165" s="315"/>
      <c r="BD165" s="315"/>
      <c r="BE165" s="315"/>
      <c r="BF165" s="315"/>
      <c r="BG165" s="315"/>
      <c r="BH165" s="315"/>
      <c r="BI165" s="315"/>
      <c r="BJ165" s="315"/>
      <c r="BK165" s="315"/>
      <c r="BL165" s="315"/>
      <c r="BM165" s="315"/>
      <c r="BN165" s="315"/>
      <c r="BO165" s="315"/>
      <c r="BP165" s="315"/>
      <c r="BQ165" s="242"/>
      <c r="BR165" s="242"/>
      <c r="BS165" s="242"/>
      <c r="BT165" s="242"/>
      <c r="BU165" s="242"/>
      <c r="BV165" s="242"/>
      <c r="BW165" s="243"/>
      <c r="BX165" s="244"/>
      <c r="BY165" s="244"/>
      <c r="BZ165" s="245"/>
      <c r="CA165" s="245"/>
      <c r="CB165" s="245"/>
      <c r="CC165" s="246"/>
    </row>
    <row r="166" spans="2:81" s="165" customFormat="1" ht="5.45" customHeight="1" x14ac:dyDescent="0.2">
      <c r="B166" s="241"/>
      <c r="C166" s="241"/>
      <c r="D166" s="241"/>
      <c r="E166" s="241"/>
      <c r="F166" s="241"/>
      <c r="G166" s="241"/>
      <c r="H166" s="241"/>
      <c r="I166" s="241"/>
      <c r="J166" s="241"/>
      <c r="K166" s="241"/>
      <c r="L166" s="241"/>
      <c r="M166" s="241"/>
      <c r="N166" s="241"/>
      <c r="O166" s="241"/>
      <c r="P166" s="241"/>
      <c r="Q166" s="241"/>
      <c r="R166" s="241"/>
      <c r="S166" s="241"/>
      <c r="T166" s="241"/>
      <c r="U166" s="241"/>
      <c r="V166" s="241"/>
      <c r="W166" s="241"/>
      <c r="X166" s="241"/>
      <c r="Y166" s="241"/>
      <c r="Z166" s="241"/>
      <c r="AA166" s="241"/>
      <c r="AB166" s="241"/>
      <c r="AC166" s="241"/>
      <c r="AD166" s="241"/>
      <c r="AE166" s="241"/>
      <c r="AF166" s="241"/>
      <c r="AG166" s="241"/>
      <c r="AH166" s="241"/>
      <c r="AI166" s="241"/>
      <c r="AJ166" s="241"/>
      <c r="AK166" s="241"/>
      <c r="AL166" s="241"/>
      <c r="AM166" s="241"/>
      <c r="AN166" s="241"/>
      <c r="AO166" s="241"/>
      <c r="AP166" s="241"/>
      <c r="AQ166" s="241"/>
      <c r="AR166" s="241"/>
      <c r="AS166" s="241"/>
      <c r="AT166" s="241"/>
      <c r="AU166" s="241"/>
      <c r="AV166" s="241"/>
      <c r="AW166" s="242"/>
      <c r="AX166" s="242"/>
      <c r="AY166" s="242"/>
      <c r="AZ166" s="242"/>
      <c r="BA166" s="242"/>
      <c r="BB166" s="242"/>
      <c r="BC166" s="242"/>
      <c r="BD166" s="242"/>
      <c r="BE166" s="242"/>
      <c r="BF166" s="242"/>
      <c r="BG166" s="242"/>
      <c r="BH166" s="242"/>
      <c r="BI166" s="242"/>
      <c r="BJ166" s="242"/>
      <c r="BK166" s="242"/>
      <c r="BL166" s="242"/>
      <c r="BM166" s="242"/>
      <c r="BN166" s="242"/>
      <c r="BO166" s="242"/>
      <c r="BP166" s="242"/>
      <c r="BQ166" s="242"/>
      <c r="BR166" s="242"/>
      <c r="BS166" s="242"/>
      <c r="BT166" s="242"/>
      <c r="BU166" s="242"/>
      <c r="BV166" s="242"/>
      <c r="BW166" s="243"/>
      <c r="BX166" s="244"/>
      <c r="BY166" s="244"/>
      <c r="BZ166" s="245"/>
      <c r="CA166" s="245"/>
      <c r="CB166" s="245"/>
      <c r="CC166" s="246"/>
    </row>
    <row r="167" spans="2:81" s="165" customFormat="1" ht="13.9" customHeight="1" x14ac:dyDescent="0.25">
      <c r="B167" s="241"/>
      <c r="C167" s="323" t="s">
        <v>701</v>
      </c>
      <c r="D167" s="323"/>
      <c r="E167" s="323"/>
      <c r="F167" s="323"/>
      <c r="G167" s="323"/>
      <c r="H167" s="323"/>
      <c r="I167" s="323"/>
      <c r="J167" s="323"/>
      <c r="K167" s="323"/>
      <c r="L167" s="323"/>
      <c r="M167" s="323"/>
      <c r="N167" s="323"/>
      <c r="O167" s="323"/>
      <c r="P167" s="323"/>
      <c r="Q167" s="323"/>
      <c r="R167" s="323"/>
      <c r="S167" s="323"/>
      <c r="T167" s="323"/>
      <c r="U167" s="323"/>
      <c r="V167" s="323"/>
      <c r="W167" s="323"/>
      <c r="X167" s="323"/>
      <c r="Y167" s="323"/>
      <c r="Z167" s="323"/>
      <c r="AA167" s="247"/>
      <c r="AB167" s="247"/>
      <c r="AC167" s="323"/>
      <c r="AD167" s="323"/>
      <c r="AE167" s="323"/>
      <c r="AF167" s="323"/>
      <c r="AG167" s="323"/>
      <c r="AH167" s="323"/>
      <c r="AI167" s="323"/>
      <c r="AJ167" s="323"/>
      <c r="AK167" s="323"/>
      <c r="AL167" s="323"/>
      <c r="AM167" s="323"/>
      <c r="AN167" s="323"/>
      <c r="AO167" s="323"/>
      <c r="AP167" s="323"/>
      <c r="AQ167" s="323"/>
      <c r="AR167" s="323"/>
      <c r="AS167" s="323"/>
      <c r="AT167" s="323"/>
      <c r="AU167" s="323"/>
      <c r="AV167" s="247"/>
      <c r="AW167" s="324" t="s">
        <v>700</v>
      </c>
      <c r="AX167" s="324"/>
      <c r="AY167" s="324"/>
      <c r="AZ167" s="324"/>
      <c r="BA167" s="324"/>
      <c r="BB167" s="324"/>
      <c r="BC167" s="324"/>
      <c r="BD167" s="324"/>
      <c r="BE167" s="324"/>
      <c r="BF167" s="324"/>
      <c r="BG167" s="324"/>
      <c r="BH167" s="324"/>
      <c r="BI167" s="324"/>
      <c r="BJ167" s="324"/>
      <c r="BK167" s="324"/>
      <c r="BL167" s="324"/>
      <c r="BM167" s="324"/>
      <c r="BN167" s="324"/>
      <c r="BO167" s="324"/>
      <c r="BP167" s="324"/>
      <c r="BQ167" s="242"/>
      <c r="BR167" s="242"/>
      <c r="BS167" s="242"/>
      <c r="BT167" s="242"/>
      <c r="BU167" s="242"/>
      <c r="BV167" s="242"/>
      <c r="BW167" s="243"/>
      <c r="BX167" s="244"/>
      <c r="BY167" s="244"/>
      <c r="BZ167" s="245"/>
      <c r="CA167" s="245"/>
      <c r="CB167" s="245"/>
      <c r="CC167" s="246"/>
    </row>
    <row r="168" spans="2:81" s="165" customFormat="1" ht="11.25" customHeight="1" x14ac:dyDescent="0.2">
      <c r="B168" s="241"/>
      <c r="C168" s="241"/>
      <c r="D168" s="241"/>
      <c r="E168" s="241"/>
      <c r="F168" s="241"/>
      <c r="G168" s="241"/>
      <c r="H168" s="241"/>
      <c r="I168" s="241"/>
      <c r="J168" s="241"/>
      <c r="K168" s="241"/>
      <c r="L168" s="241"/>
      <c r="M168" s="241"/>
      <c r="N168" s="241"/>
      <c r="O168" s="241"/>
      <c r="P168" s="241"/>
      <c r="Q168" s="241"/>
      <c r="R168" s="241"/>
      <c r="S168" s="241"/>
      <c r="T168" s="241"/>
      <c r="U168" s="241"/>
      <c r="V168" s="241"/>
      <c r="W168" s="241"/>
      <c r="X168" s="241"/>
      <c r="Y168" s="241"/>
      <c r="Z168" s="241"/>
      <c r="AA168" s="241"/>
      <c r="AB168" s="241"/>
      <c r="AC168" s="327" t="s">
        <v>326</v>
      </c>
      <c r="AD168" s="327"/>
      <c r="AE168" s="327"/>
      <c r="AF168" s="327"/>
      <c r="AG168" s="327"/>
      <c r="AH168" s="327"/>
      <c r="AI168" s="327"/>
      <c r="AJ168" s="327"/>
      <c r="AK168" s="327"/>
      <c r="AL168" s="327"/>
      <c r="AM168" s="327"/>
      <c r="AN168" s="327"/>
      <c r="AO168" s="327"/>
      <c r="AP168" s="327"/>
      <c r="AQ168" s="327"/>
      <c r="AR168" s="327"/>
      <c r="AS168" s="327"/>
      <c r="AT168" s="327"/>
      <c r="AU168" s="327"/>
      <c r="AV168" s="241"/>
      <c r="AW168" s="315" t="s">
        <v>327</v>
      </c>
      <c r="AX168" s="315"/>
      <c r="AY168" s="315"/>
      <c r="AZ168" s="315"/>
      <c r="BA168" s="315"/>
      <c r="BB168" s="315"/>
      <c r="BC168" s="315"/>
      <c r="BD168" s="315"/>
      <c r="BE168" s="315"/>
      <c r="BF168" s="315"/>
      <c r="BG168" s="315"/>
      <c r="BH168" s="315"/>
      <c r="BI168" s="315"/>
      <c r="BJ168" s="315"/>
      <c r="BK168" s="315"/>
      <c r="BL168" s="315"/>
      <c r="BM168" s="315"/>
      <c r="BN168" s="315"/>
      <c r="BO168" s="315"/>
      <c r="BP168" s="315"/>
      <c r="BQ168" s="242"/>
      <c r="BR168" s="242"/>
      <c r="BS168" s="242"/>
      <c r="BT168" s="242"/>
      <c r="BU168" s="242"/>
      <c r="BV168" s="242"/>
      <c r="BW168" s="243"/>
      <c r="BX168" s="244"/>
      <c r="BY168" s="244"/>
      <c r="BZ168" s="245"/>
      <c r="CA168" s="245"/>
      <c r="CB168" s="245"/>
      <c r="CC168" s="246"/>
    </row>
    <row r="169" spans="2:81" s="165" customFormat="1" ht="5.45" customHeight="1" x14ac:dyDescent="0.2">
      <c r="B169" s="241"/>
      <c r="C169" s="241"/>
      <c r="D169" s="241"/>
      <c r="E169" s="241"/>
      <c r="F169" s="241"/>
      <c r="G169" s="241"/>
      <c r="H169" s="241"/>
      <c r="I169" s="241"/>
      <c r="J169" s="241"/>
      <c r="K169" s="241"/>
      <c r="L169" s="241"/>
      <c r="M169" s="241"/>
      <c r="N169" s="241"/>
      <c r="O169" s="241"/>
      <c r="P169" s="241"/>
      <c r="Q169" s="241"/>
      <c r="R169" s="241"/>
      <c r="S169" s="241"/>
      <c r="T169" s="241"/>
      <c r="U169" s="241"/>
      <c r="V169" s="241"/>
      <c r="W169" s="241"/>
      <c r="X169" s="241"/>
      <c r="Y169" s="241"/>
      <c r="Z169" s="241"/>
      <c r="AA169" s="241"/>
      <c r="AB169" s="241"/>
      <c r="AC169" s="241"/>
      <c r="AD169" s="241"/>
      <c r="AE169" s="241"/>
      <c r="AF169" s="241"/>
      <c r="AG169" s="241"/>
      <c r="AH169" s="241"/>
      <c r="AI169" s="241"/>
      <c r="AJ169" s="241"/>
      <c r="AK169" s="241"/>
      <c r="AL169" s="241"/>
      <c r="AM169" s="241"/>
      <c r="AN169" s="241"/>
      <c r="AO169" s="241"/>
      <c r="AP169" s="241"/>
      <c r="AQ169" s="241"/>
      <c r="AR169" s="241"/>
      <c r="AS169" s="241"/>
      <c r="AT169" s="241"/>
      <c r="AU169" s="241"/>
      <c r="AV169" s="241"/>
      <c r="AW169" s="242"/>
      <c r="AX169" s="242"/>
      <c r="AY169" s="242"/>
      <c r="AZ169" s="242"/>
      <c r="BA169" s="242"/>
      <c r="BB169" s="242"/>
      <c r="BC169" s="242"/>
      <c r="BD169" s="242"/>
      <c r="BE169" s="242"/>
      <c r="BF169" s="242"/>
      <c r="BG169" s="242"/>
      <c r="BH169" s="242"/>
      <c r="BI169" s="242"/>
      <c r="BJ169" s="242"/>
      <c r="BK169" s="242"/>
      <c r="BL169" s="242"/>
      <c r="BM169" s="242"/>
      <c r="BN169" s="242"/>
      <c r="BO169" s="242"/>
      <c r="BP169" s="242"/>
      <c r="BQ169" s="242"/>
      <c r="BR169" s="242"/>
      <c r="BS169" s="242"/>
      <c r="BT169" s="242"/>
      <c r="BU169" s="242"/>
      <c r="BV169" s="242"/>
      <c r="BW169" s="243"/>
      <c r="BX169" s="244"/>
      <c r="BY169" s="244"/>
      <c r="BZ169" s="245"/>
      <c r="CA169" s="245"/>
      <c r="CB169" s="245"/>
      <c r="CC169" s="246"/>
    </row>
    <row r="170" spans="2:81" s="165" customFormat="1" ht="12.6" customHeight="1" x14ac:dyDescent="0.25">
      <c r="B170" s="241"/>
      <c r="C170" s="323" t="s">
        <v>702</v>
      </c>
      <c r="D170" s="323"/>
      <c r="E170" s="323"/>
      <c r="F170" s="323"/>
      <c r="G170" s="323"/>
      <c r="H170" s="323"/>
      <c r="I170" s="323"/>
      <c r="J170" s="323"/>
      <c r="K170" s="323"/>
      <c r="L170" s="323"/>
      <c r="M170" s="323"/>
      <c r="N170" s="323"/>
      <c r="O170" s="323"/>
      <c r="P170" s="323"/>
      <c r="Q170" s="323"/>
      <c r="R170" s="323"/>
      <c r="S170" s="323"/>
      <c r="T170" s="323"/>
      <c r="U170" s="323"/>
      <c r="V170" s="323"/>
      <c r="W170" s="323"/>
      <c r="X170" s="323"/>
      <c r="Y170" s="323"/>
      <c r="Z170" s="323"/>
      <c r="AA170" s="247"/>
      <c r="AB170" s="247"/>
      <c r="AC170" s="323"/>
      <c r="AD170" s="323"/>
      <c r="AE170" s="323"/>
      <c r="AF170" s="323"/>
      <c r="AG170" s="323"/>
      <c r="AH170" s="323"/>
      <c r="AI170" s="323"/>
      <c r="AJ170" s="323"/>
      <c r="AK170" s="323"/>
      <c r="AL170" s="323"/>
      <c r="AM170" s="323"/>
      <c r="AN170" s="323"/>
      <c r="AO170" s="323"/>
      <c r="AP170" s="323"/>
      <c r="AQ170" s="323"/>
      <c r="AR170" s="323"/>
      <c r="AS170" s="323"/>
      <c r="AT170" s="323"/>
      <c r="AU170" s="323"/>
      <c r="AV170" s="247"/>
      <c r="AW170" s="324" t="str">
        <f>$AW$167</f>
        <v>В.Б. Кириленко</v>
      </c>
      <c r="AX170" s="324"/>
      <c r="AY170" s="324"/>
      <c r="AZ170" s="324"/>
      <c r="BA170" s="324"/>
      <c r="BB170" s="324"/>
      <c r="BC170" s="324"/>
      <c r="BD170" s="324"/>
      <c r="BE170" s="324"/>
      <c r="BF170" s="324"/>
      <c r="BG170" s="324"/>
      <c r="BH170" s="324"/>
      <c r="BI170" s="324"/>
      <c r="BJ170" s="324"/>
      <c r="BK170" s="324"/>
      <c r="BL170" s="324"/>
      <c r="BM170" s="324"/>
      <c r="BN170" s="324"/>
      <c r="BO170" s="324"/>
      <c r="BP170" s="324"/>
      <c r="BQ170" s="242"/>
      <c r="BR170" s="242"/>
      <c r="BS170" s="242"/>
      <c r="BT170" s="242"/>
      <c r="BU170" s="242"/>
      <c r="BV170" s="242"/>
      <c r="BW170" s="243"/>
      <c r="BX170" s="244"/>
      <c r="BY170" s="244"/>
      <c r="BZ170" s="245"/>
      <c r="CA170" s="245"/>
      <c r="CB170" s="245"/>
      <c r="CC170" s="246"/>
    </row>
    <row r="171" spans="2:81" s="165" customFormat="1" ht="10.9" customHeight="1" x14ac:dyDescent="0.2">
      <c r="B171" s="241"/>
      <c r="C171" s="327"/>
      <c r="D171" s="327"/>
      <c r="E171" s="327"/>
      <c r="F171" s="327"/>
      <c r="G171" s="327"/>
      <c r="H171" s="327"/>
      <c r="I171" s="327"/>
      <c r="J171" s="327"/>
      <c r="K171" s="327"/>
      <c r="L171" s="327"/>
      <c r="M171" s="327"/>
      <c r="N171" s="327"/>
      <c r="O171" s="327"/>
      <c r="P171" s="327"/>
      <c r="Q171" s="327"/>
      <c r="R171" s="327"/>
      <c r="S171" s="327"/>
      <c r="T171" s="327"/>
      <c r="U171" s="327"/>
      <c r="V171" s="327"/>
      <c r="W171" s="327"/>
      <c r="X171" s="327"/>
      <c r="Y171" s="327"/>
      <c r="Z171" s="327"/>
      <c r="AA171" s="241"/>
      <c r="AB171" s="241"/>
      <c r="AC171" s="327" t="s">
        <v>326</v>
      </c>
      <c r="AD171" s="327"/>
      <c r="AE171" s="327"/>
      <c r="AF171" s="327"/>
      <c r="AG171" s="327"/>
      <c r="AH171" s="327"/>
      <c r="AI171" s="327"/>
      <c r="AJ171" s="327"/>
      <c r="AK171" s="327"/>
      <c r="AL171" s="327"/>
      <c r="AM171" s="327"/>
      <c r="AN171" s="327"/>
      <c r="AO171" s="327"/>
      <c r="AP171" s="327"/>
      <c r="AQ171" s="327"/>
      <c r="AR171" s="327"/>
      <c r="AS171" s="327"/>
      <c r="AT171" s="327"/>
      <c r="AU171" s="327"/>
      <c r="AV171" s="241"/>
      <c r="AW171" s="315" t="s">
        <v>327</v>
      </c>
      <c r="AX171" s="315"/>
      <c r="AY171" s="315"/>
      <c r="AZ171" s="315"/>
      <c r="BA171" s="315"/>
      <c r="BB171" s="315"/>
      <c r="BC171" s="315"/>
      <c r="BD171" s="315"/>
      <c r="BE171" s="315"/>
      <c r="BF171" s="315"/>
      <c r="BG171" s="315"/>
      <c r="BH171" s="315"/>
      <c r="BI171" s="315"/>
      <c r="BJ171" s="315"/>
      <c r="BK171" s="315"/>
      <c r="BL171" s="315"/>
      <c r="BM171" s="315"/>
      <c r="BN171" s="315"/>
      <c r="BO171" s="315"/>
      <c r="BP171" s="315"/>
      <c r="BQ171" s="242"/>
      <c r="BR171" s="242"/>
      <c r="BS171" s="242"/>
      <c r="BT171" s="242"/>
      <c r="BU171" s="242"/>
      <c r="BV171" s="242"/>
      <c r="BW171" s="243"/>
      <c r="BX171" s="244"/>
      <c r="BY171" s="244"/>
      <c r="BZ171" s="245"/>
      <c r="CA171" s="245"/>
      <c r="CB171" s="245"/>
      <c r="CC171" s="246"/>
    </row>
    <row r="172" spans="2:81" s="249" customFormat="1" ht="5.45" customHeight="1" x14ac:dyDescent="0.2">
      <c r="B172" s="248"/>
      <c r="C172" s="248"/>
      <c r="D172" s="248"/>
      <c r="E172" s="248"/>
      <c r="F172" s="248"/>
      <c r="G172" s="248"/>
      <c r="H172" s="248"/>
      <c r="I172" s="248"/>
      <c r="J172" s="248"/>
      <c r="K172" s="248"/>
      <c r="L172" s="248"/>
      <c r="M172" s="248"/>
      <c r="N172" s="248"/>
      <c r="O172" s="248"/>
      <c r="P172" s="248"/>
      <c r="Q172" s="248"/>
      <c r="R172" s="248"/>
      <c r="S172" s="248"/>
      <c r="T172" s="248"/>
      <c r="U172" s="248"/>
      <c r="V172" s="248"/>
      <c r="W172" s="248"/>
      <c r="X172" s="248"/>
      <c r="Y172" s="248"/>
      <c r="Z172" s="248"/>
      <c r="AA172" s="248"/>
      <c r="AB172" s="165"/>
      <c r="AC172" s="165"/>
      <c r="AD172" s="165"/>
      <c r="AE172" s="165"/>
      <c r="AF172" s="165"/>
      <c r="AG172" s="165"/>
      <c r="AH172" s="165"/>
      <c r="AI172" s="165"/>
      <c r="AJ172" s="165"/>
      <c r="AK172" s="165"/>
      <c r="AL172" s="165"/>
      <c r="AM172" s="165"/>
      <c r="AN172" s="165"/>
      <c r="AO172" s="165"/>
      <c r="AP172" s="165"/>
      <c r="AQ172" s="165"/>
      <c r="AR172" s="165"/>
      <c r="AS172" s="165"/>
      <c r="AT172" s="165"/>
      <c r="AU172" s="165"/>
      <c r="AV172" s="165"/>
      <c r="AW172" s="165"/>
      <c r="AX172" s="165"/>
      <c r="AY172" s="165"/>
      <c r="AZ172" s="165"/>
      <c r="BA172" s="165"/>
      <c r="BB172" s="165"/>
      <c r="BC172" s="165"/>
      <c r="BD172" s="165"/>
      <c r="BE172" s="165"/>
      <c r="BF172" s="165"/>
      <c r="BG172" s="165"/>
      <c r="BH172" s="165"/>
      <c r="BI172" s="165"/>
      <c r="BJ172" s="165"/>
      <c r="BK172" s="165"/>
      <c r="BL172" s="165"/>
      <c r="BM172" s="165"/>
      <c r="BN172" s="165"/>
      <c r="BO172" s="165"/>
      <c r="BP172" s="165"/>
      <c r="BQ172" s="165"/>
      <c r="BR172" s="165"/>
      <c r="BS172" s="165"/>
      <c r="BT172" s="165"/>
      <c r="BU172" s="165"/>
      <c r="BV172" s="165"/>
      <c r="BW172" s="165"/>
      <c r="BX172" s="165"/>
      <c r="BY172" s="165"/>
      <c r="BZ172" s="165"/>
      <c r="CA172" s="165"/>
      <c r="CB172" s="165"/>
      <c r="CC172" s="165"/>
    </row>
    <row r="173" spans="2:81" s="249" customFormat="1" ht="12" customHeight="1" x14ac:dyDescent="0.25">
      <c r="B173" s="250" t="s">
        <v>564</v>
      </c>
    </row>
    <row r="174" spans="2:81" s="249" customFormat="1" ht="12" customHeight="1" x14ac:dyDescent="0.25">
      <c r="B174" s="250" t="s">
        <v>565</v>
      </c>
    </row>
    <row r="175" spans="2:81" s="249" customFormat="1" ht="12" customHeight="1" x14ac:dyDescent="0.25">
      <c r="B175" s="250" t="s">
        <v>566</v>
      </c>
    </row>
    <row r="176" spans="2:81" s="249" customFormat="1" ht="12" customHeight="1" x14ac:dyDescent="0.25">
      <c r="B176" s="249" t="s">
        <v>567</v>
      </c>
    </row>
    <row r="177" spans="2:81" s="249" customFormat="1" ht="12" customHeight="1" x14ac:dyDescent="0.25">
      <c r="B177" s="249" t="s">
        <v>568</v>
      </c>
    </row>
    <row r="178" spans="2:81" s="249" customFormat="1" ht="11.25" customHeight="1" x14ac:dyDescent="0.25">
      <c r="B178" s="249" t="s">
        <v>569</v>
      </c>
    </row>
    <row r="179" spans="2:81" s="249" customFormat="1" ht="11.25" customHeight="1" x14ac:dyDescent="0.25">
      <c r="B179" s="542" t="s">
        <v>570</v>
      </c>
      <c r="C179" s="542"/>
      <c r="D179" s="542"/>
      <c r="E179" s="542"/>
      <c r="F179" s="542"/>
      <c r="G179" s="542"/>
      <c r="H179" s="542"/>
      <c r="I179" s="542"/>
      <c r="J179" s="542"/>
      <c r="K179" s="542"/>
      <c r="L179" s="542"/>
      <c r="M179" s="542"/>
      <c r="N179" s="542"/>
      <c r="O179" s="542"/>
      <c r="P179" s="542"/>
      <c r="Q179" s="542"/>
      <c r="R179" s="542"/>
      <c r="S179" s="542"/>
      <c r="T179" s="542"/>
      <c r="U179" s="542"/>
      <c r="V179" s="542"/>
      <c r="W179" s="542"/>
      <c r="X179" s="542"/>
      <c r="Y179" s="542"/>
      <c r="Z179" s="542"/>
      <c r="AA179" s="542"/>
      <c r="AB179" s="542"/>
      <c r="AC179" s="542"/>
      <c r="AD179" s="542"/>
      <c r="AE179" s="542"/>
      <c r="AF179" s="542"/>
      <c r="AG179" s="542"/>
      <c r="AH179" s="542"/>
      <c r="AI179" s="542"/>
      <c r="AJ179" s="542"/>
      <c r="AK179" s="542"/>
      <c r="AL179" s="542"/>
      <c r="AM179" s="542"/>
      <c r="AN179" s="542"/>
      <c r="AO179" s="542"/>
      <c r="AP179" s="542"/>
      <c r="AQ179" s="542"/>
      <c r="AR179" s="542"/>
      <c r="AS179" s="542"/>
      <c r="AT179" s="542"/>
      <c r="AU179" s="542"/>
      <c r="AV179" s="542"/>
      <c r="AW179" s="542"/>
      <c r="AX179" s="542"/>
      <c r="AY179" s="542"/>
      <c r="AZ179" s="542"/>
      <c r="BA179" s="542"/>
      <c r="BB179" s="542"/>
      <c r="BC179" s="542"/>
      <c r="BD179" s="542"/>
      <c r="BE179" s="542"/>
      <c r="BF179" s="542"/>
      <c r="BG179" s="542"/>
      <c r="BH179" s="542"/>
      <c r="BI179" s="542"/>
      <c r="BJ179" s="542"/>
      <c r="BK179" s="542"/>
      <c r="BL179" s="542"/>
      <c r="BM179" s="542"/>
      <c r="BN179" s="542"/>
      <c r="BO179" s="542"/>
      <c r="BP179" s="542"/>
      <c r="BQ179" s="542"/>
      <c r="BR179" s="542"/>
      <c r="BS179" s="542"/>
      <c r="BT179" s="542"/>
      <c r="BU179" s="542"/>
      <c r="BV179" s="542"/>
      <c r="BW179" s="542"/>
      <c r="BX179" s="542"/>
      <c r="BY179" s="542"/>
      <c r="BZ179" s="542"/>
      <c r="CA179" s="542"/>
      <c r="CB179" s="542"/>
      <c r="CC179" s="542"/>
    </row>
    <row r="180" spans="2:81" s="249" customFormat="1" ht="12" customHeight="1" x14ac:dyDescent="0.25">
      <c r="B180" s="542"/>
      <c r="C180" s="542"/>
      <c r="D180" s="542"/>
      <c r="E180" s="542"/>
      <c r="F180" s="542"/>
      <c r="G180" s="542"/>
      <c r="H180" s="542"/>
      <c r="I180" s="542"/>
      <c r="J180" s="542"/>
      <c r="K180" s="542"/>
      <c r="L180" s="542"/>
      <c r="M180" s="542"/>
      <c r="N180" s="542"/>
      <c r="O180" s="542"/>
      <c r="P180" s="542"/>
      <c r="Q180" s="542"/>
      <c r="R180" s="542"/>
      <c r="S180" s="542"/>
      <c r="T180" s="542"/>
      <c r="U180" s="542"/>
      <c r="V180" s="542"/>
      <c r="W180" s="542"/>
      <c r="X180" s="542"/>
      <c r="Y180" s="542"/>
      <c r="Z180" s="542"/>
      <c r="AA180" s="542"/>
      <c r="AB180" s="542"/>
      <c r="AC180" s="542"/>
      <c r="AD180" s="542"/>
      <c r="AE180" s="542"/>
      <c r="AF180" s="542"/>
      <c r="AG180" s="542"/>
      <c r="AH180" s="542"/>
      <c r="AI180" s="542"/>
      <c r="AJ180" s="542"/>
      <c r="AK180" s="542"/>
      <c r="AL180" s="542"/>
      <c r="AM180" s="542"/>
      <c r="AN180" s="542"/>
      <c r="AO180" s="542"/>
      <c r="AP180" s="542"/>
      <c r="AQ180" s="542"/>
      <c r="AR180" s="542"/>
      <c r="AS180" s="542"/>
      <c r="AT180" s="542"/>
      <c r="AU180" s="542"/>
      <c r="AV180" s="542"/>
      <c r="AW180" s="542"/>
      <c r="AX180" s="542"/>
      <c r="AY180" s="542"/>
      <c r="AZ180" s="542"/>
      <c r="BA180" s="542"/>
      <c r="BB180" s="542"/>
      <c r="BC180" s="542"/>
      <c r="BD180" s="542"/>
      <c r="BE180" s="542"/>
      <c r="BF180" s="542"/>
      <c r="BG180" s="542"/>
      <c r="BH180" s="542"/>
      <c r="BI180" s="542"/>
      <c r="BJ180" s="542"/>
      <c r="BK180" s="542"/>
      <c r="BL180" s="542"/>
      <c r="BM180" s="542"/>
      <c r="BN180" s="542"/>
      <c r="BO180" s="542"/>
      <c r="BP180" s="542"/>
      <c r="BQ180" s="542"/>
      <c r="BR180" s="542"/>
      <c r="BS180" s="542"/>
      <c r="BT180" s="542"/>
      <c r="BU180" s="542"/>
      <c r="BV180" s="542"/>
      <c r="BW180" s="542"/>
      <c r="BX180" s="542"/>
      <c r="BY180" s="542"/>
      <c r="BZ180" s="542"/>
      <c r="CA180" s="542"/>
      <c r="CB180" s="542"/>
      <c r="CC180" s="542"/>
    </row>
    <row r="181" spans="2:81" s="249" customFormat="1" ht="11.25" customHeight="1" x14ac:dyDescent="0.25">
      <c r="B181" s="249" t="s">
        <v>571</v>
      </c>
    </row>
    <row r="182" spans="2:81" s="249" customFormat="1" ht="3.6" customHeight="1" x14ac:dyDescent="0.25">
      <c r="B182" s="534" t="s">
        <v>572</v>
      </c>
      <c r="C182" s="534"/>
      <c r="D182" s="534"/>
      <c r="E182" s="534"/>
      <c r="F182" s="534"/>
      <c r="G182" s="534"/>
      <c r="H182" s="534"/>
      <c r="I182" s="534"/>
      <c r="J182" s="534"/>
      <c r="K182" s="534"/>
      <c r="L182" s="534"/>
      <c r="M182" s="534"/>
      <c r="N182" s="534"/>
      <c r="O182" s="534"/>
      <c r="P182" s="534"/>
      <c r="Q182" s="534"/>
      <c r="R182" s="534"/>
      <c r="S182" s="534"/>
      <c r="T182" s="534"/>
      <c r="U182" s="534"/>
      <c r="V182" s="534"/>
      <c r="W182" s="534"/>
      <c r="X182" s="534"/>
      <c r="Y182" s="534"/>
      <c r="Z182" s="534"/>
      <c r="AA182" s="534"/>
      <c r="AB182" s="534"/>
      <c r="AC182" s="534"/>
      <c r="AD182" s="534"/>
      <c r="AE182" s="534"/>
      <c r="AF182" s="534"/>
      <c r="AG182" s="534"/>
      <c r="AH182" s="534"/>
      <c r="AI182" s="534"/>
      <c r="AJ182" s="534"/>
      <c r="AK182" s="534"/>
      <c r="AL182" s="534"/>
      <c r="AM182" s="534"/>
      <c r="AN182" s="534"/>
      <c r="AO182" s="534"/>
      <c r="AP182" s="534"/>
      <c r="AQ182" s="534"/>
      <c r="AR182" s="534"/>
      <c r="AS182" s="534"/>
      <c r="AT182" s="534"/>
      <c r="AU182" s="534"/>
      <c r="AV182" s="534"/>
      <c r="AW182" s="534"/>
      <c r="AX182" s="534"/>
      <c r="AY182" s="534"/>
      <c r="AZ182" s="534"/>
      <c r="BA182" s="534"/>
      <c r="BB182" s="534"/>
      <c r="BC182" s="534"/>
      <c r="BD182" s="534"/>
      <c r="BE182" s="534"/>
      <c r="BF182" s="534"/>
      <c r="BG182" s="534"/>
      <c r="BH182" s="534"/>
      <c r="BI182" s="534"/>
      <c r="BJ182" s="534"/>
      <c r="BK182" s="534"/>
      <c r="BL182" s="534"/>
      <c r="BM182" s="534"/>
      <c r="BN182" s="534"/>
      <c r="BO182" s="534"/>
      <c r="BP182" s="534"/>
      <c r="BQ182" s="534"/>
      <c r="BR182" s="534"/>
      <c r="BS182" s="534"/>
      <c r="BT182" s="534"/>
      <c r="BU182" s="534"/>
      <c r="BV182" s="534"/>
      <c r="BW182" s="534"/>
      <c r="BX182" s="534"/>
      <c r="BY182" s="534"/>
      <c r="BZ182" s="534"/>
      <c r="CA182" s="534"/>
      <c r="CB182" s="534"/>
      <c r="CC182" s="534"/>
    </row>
    <row r="183" spans="2:81" s="249" customFormat="1" ht="11.25" customHeight="1" x14ac:dyDescent="0.25">
      <c r="B183" s="534"/>
      <c r="C183" s="534"/>
      <c r="D183" s="534"/>
      <c r="E183" s="534"/>
      <c r="F183" s="534"/>
      <c r="G183" s="534"/>
      <c r="H183" s="534"/>
      <c r="I183" s="534"/>
      <c r="J183" s="534"/>
      <c r="K183" s="534"/>
      <c r="L183" s="534"/>
      <c r="M183" s="534"/>
      <c r="N183" s="534"/>
      <c r="O183" s="534"/>
      <c r="P183" s="534"/>
      <c r="Q183" s="534"/>
      <c r="R183" s="534"/>
      <c r="S183" s="534"/>
      <c r="T183" s="534"/>
      <c r="U183" s="534"/>
      <c r="V183" s="534"/>
      <c r="W183" s="534"/>
      <c r="X183" s="534"/>
      <c r="Y183" s="534"/>
      <c r="Z183" s="534"/>
      <c r="AA183" s="534"/>
      <c r="AB183" s="534"/>
      <c r="AC183" s="534"/>
      <c r="AD183" s="534"/>
      <c r="AE183" s="534"/>
      <c r="AF183" s="534"/>
      <c r="AG183" s="534"/>
      <c r="AH183" s="534"/>
      <c r="AI183" s="534"/>
      <c r="AJ183" s="534"/>
      <c r="AK183" s="534"/>
      <c r="AL183" s="534"/>
      <c r="AM183" s="534"/>
      <c r="AN183" s="534"/>
      <c r="AO183" s="534"/>
      <c r="AP183" s="534"/>
      <c r="AQ183" s="534"/>
      <c r="AR183" s="534"/>
      <c r="AS183" s="534"/>
      <c r="AT183" s="534"/>
      <c r="AU183" s="534"/>
      <c r="AV183" s="534"/>
      <c r="AW183" s="534"/>
      <c r="AX183" s="534"/>
      <c r="AY183" s="534"/>
      <c r="AZ183" s="534"/>
      <c r="BA183" s="534"/>
      <c r="BB183" s="534"/>
      <c r="BC183" s="534"/>
      <c r="BD183" s="534"/>
      <c r="BE183" s="534"/>
      <c r="BF183" s="534"/>
      <c r="BG183" s="534"/>
      <c r="BH183" s="534"/>
      <c r="BI183" s="534"/>
      <c r="BJ183" s="534"/>
      <c r="BK183" s="534"/>
      <c r="BL183" s="534"/>
      <c r="BM183" s="534"/>
      <c r="BN183" s="534"/>
      <c r="BO183" s="534"/>
      <c r="BP183" s="534"/>
      <c r="BQ183" s="534"/>
      <c r="BR183" s="534"/>
      <c r="BS183" s="534"/>
      <c r="BT183" s="534"/>
      <c r="BU183" s="534"/>
      <c r="BV183" s="534"/>
      <c r="BW183" s="534"/>
      <c r="BX183" s="534"/>
      <c r="BY183" s="534"/>
      <c r="BZ183" s="534"/>
      <c r="CA183" s="534"/>
      <c r="CB183" s="534"/>
      <c r="CC183" s="534"/>
    </row>
    <row r="184" spans="2:81" s="249" customFormat="1" ht="6" customHeight="1" x14ac:dyDescent="0.25">
      <c r="B184" s="534"/>
      <c r="C184" s="534"/>
      <c r="D184" s="534"/>
      <c r="E184" s="534"/>
      <c r="F184" s="534"/>
      <c r="G184" s="534"/>
      <c r="H184" s="534"/>
      <c r="I184" s="534"/>
      <c r="J184" s="534"/>
      <c r="K184" s="534"/>
      <c r="L184" s="534"/>
      <c r="M184" s="534"/>
      <c r="N184" s="534"/>
      <c r="O184" s="534"/>
      <c r="P184" s="534"/>
      <c r="Q184" s="534"/>
      <c r="R184" s="534"/>
      <c r="S184" s="534"/>
      <c r="T184" s="534"/>
      <c r="U184" s="534"/>
      <c r="V184" s="534"/>
      <c r="W184" s="534"/>
      <c r="X184" s="534"/>
      <c r="Y184" s="534"/>
      <c r="Z184" s="534"/>
      <c r="AA184" s="534"/>
      <c r="AB184" s="534"/>
      <c r="AC184" s="534"/>
      <c r="AD184" s="534"/>
      <c r="AE184" s="534"/>
      <c r="AF184" s="534"/>
      <c r="AG184" s="534"/>
      <c r="AH184" s="534"/>
      <c r="AI184" s="534"/>
      <c r="AJ184" s="534"/>
      <c r="AK184" s="534"/>
      <c r="AL184" s="534"/>
      <c r="AM184" s="534"/>
      <c r="AN184" s="534"/>
      <c r="AO184" s="534"/>
      <c r="AP184" s="534"/>
      <c r="AQ184" s="534"/>
      <c r="AR184" s="534"/>
      <c r="AS184" s="534"/>
      <c r="AT184" s="534"/>
      <c r="AU184" s="534"/>
      <c r="AV184" s="534"/>
      <c r="AW184" s="534"/>
      <c r="AX184" s="534"/>
      <c r="AY184" s="534"/>
      <c r="AZ184" s="534"/>
      <c r="BA184" s="534"/>
      <c r="BB184" s="534"/>
      <c r="BC184" s="534"/>
      <c r="BD184" s="534"/>
      <c r="BE184" s="534"/>
      <c r="BF184" s="534"/>
      <c r="BG184" s="534"/>
      <c r="BH184" s="534"/>
      <c r="BI184" s="534"/>
      <c r="BJ184" s="534"/>
      <c r="BK184" s="534"/>
      <c r="BL184" s="534"/>
      <c r="BM184" s="534"/>
      <c r="BN184" s="534"/>
      <c r="BO184" s="534"/>
      <c r="BP184" s="534"/>
      <c r="BQ184" s="534"/>
      <c r="BR184" s="534"/>
      <c r="BS184" s="534"/>
      <c r="BT184" s="534"/>
      <c r="BU184" s="534"/>
      <c r="BV184" s="534"/>
      <c r="BW184" s="534"/>
      <c r="BX184" s="534"/>
      <c r="BY184" s="534"/>
      <c r="BZ184" s="534"/>
      <c r="CA184" s="534"/>
      <c r="CB184" s="534"/>
      <c r="CC184" s="534"/>
    </row>
    <row r="185" spans="2:81" s="249" customFormat="1" ht="11.25" customHeight="1" x14ac:dyDescent="0.25">
      <c r="B185" s="534" t="s">
        <v>573</v>
      </c>
      <c r="C185" s="534"/>
      <c r="D185" s="534"/>
      <c r="E185" s="534"/>
      <c r="F185" s="534"/>
      <c r="G185" s="534"/>
      <c r="H185" s="534"/>
      <c r="I185" s="534"/>
      <c r="J185" s="534"/>
      <c r="K185" s="534"/>
      <c r="L185" s="534"/>
      <c r="M185" s="534"/>
      <c r="N185" s="534"/>
      <c r="O185" s="534"/>
      <c r="P185" s="534"/>
      <c r="Q185" s="534"/>
      <c r="R185" s="534"/>
      <c r="S185" s="534"/>
      <c r="T185" s="534"/>
      <c r="U185" s="534"/>
      <c r="V185" s="534"/>
      <c r="W185" s="534"/>
      <c r="X185" s="534"/>
      <c r="Y185" s="534"/>
      <c r="Z185" s="534"/>
      <c r="AA185" s="534"/>
      <c r="AB185" s="534"/>
      <c r="AC185" s="534"/>
      <c r="AD185" s="534"/>
      <c r="AE185" s="534"/>
      <c r="AF185" s="534"/>
      <c r="AG185" s="534"/>
      <c r="AH185" s="534"/>
      <c r="AI185" s="534"/>
      <c r="AJ185" s="534"/>
      <c r="AK185" s="534"/>
      <c r="AL185" s="534"/>
      <c r="AM185" s="534"/>
      <c r="AN185" s="534"/>
      <c r="AO185" s="534"/>
      <c r="AP185" s="534"/>
      <c r="AQ185" s="534"/>
      <c r="AR185" s="534"/>
      <c r="AS185" s="534"/>
      <c r="AT185" s="534"/>
      <c r="AU185" s="534"/>
      <c r="AV185" s="534"/>
      <c r="AW185" s="534"/>
      <c r="AX185" s="534"/>
      <c r="AY185" s="534"/>
      <c r="AZ185" s="534"/>
      <c r="BA185" s="534"/>
      <c r="BB185" s="534"/>
      <c r="BC185" s="534"/>
      <c r="BD185" s="534"/>
      <c r="BE185" s="534"/>
      <c r="BF185" s="534"/>
      <c r="BG185" s="534"/>
      <c r="BH185" s="534"/>
      <c r="BI185" s="534"/>
      <c r="BJ185" s="534"/>
      <c r="BK185" s="534"/>
      <c r="BL185" s="534"/>
      <c r="BM185" s="534"/>
      <c r="BN185" s="534"/>
      <c r="BO185" s="534"/>
      <c r="BP185" s="534"/>
      <c r="BQ185" s="534"/>
      <c r="BR185" s="534"/>
      <c r="BS185" s="534"/>
      <c r="BT185" s="534"/>
      <c r="BU185" s="534"/>
      <c r="BV185" s="534"/>
      <c r="BW185" s="534"/>
      <c r="BX185" s="534"/>
      <c r="BY185" s="534"/>
      <c r="BZ185" s="534"/>
      <c r="CA185" s="534"/>
      <c r="CB185" s="534"/>
      <c r="CC185" s="534"/>
    </row>
    <row r="186" spans="2:81" s="249" customFormat="1" ht="11.25" customHeight="1" x14ac:dyDescent="0.25">
      <c r="B186" s="534"/>
      <c r="C186" s="534"/>
      <c r="D186" s="534"/>
      <c r="E186" s="534"/>
      <c r="F186" s="534"/>
      <c r="G186" s="534"/>
      <c r="H186" s="534"/>
      <c r="I186" s="534"/>
      <c r="J186" s="534"/>
      <c r="K186" s="534"/>
      <c r="L186" s="534"/>
      <c r="M186" s="534"/>
      <c r="N186" s="534"/>
      <c r="O186" s="534"/>
      <c r="P186" s="534"/>
      <c r="Q186" s="534"/>
      <c r="R186" s="534"/>
      <c r="S186" s="534"/>
      <c r="T186" s="534"/>
      <c r="U186" s="534"/>
      <c r="V186" s="534"/>
      <c r="W186" s="534"/>
      <c r="X186" s="534"/>
      <c r="Y186" s="534"/>
      <c r="Z186" s="534"/>
      <c r="AA186" s="534"/>
      <c r="AB186" s="534"/>
      <c r="AC186" s="534"/>
      <c r="AD186" s="534"/>
      <c r="AE186" s="534"/>
      <c r="AF186" s="534"/>
      <c r="AG186" s="534"/>
      <c r="AH186" s="534"/>
      <c r="AI186" s="534"/>
      <c r="AJ186" s="534"/>
      <c r="AK186" s="534"/>
      <c r="AL186" s="534"/>
      <c r="AM186" s="534"/>
      <c r="AN186" s="534"/>
      <c r="AO186" s="534"/>
      <c r="AP186" s="534"/>
      <c r="AQ186" s="534"/>
      <c r="AR186" s="534"/>
      <c r="AS186" s="534"/>
      <c r="AT186" s="534"/>
      <c r="AU186" s="534"/>
      <c r="AV186" s="534"/>
      <c r="AW186" s="534"/>
      <c r="AX186" s="534"/>
      <c r="AY186" s="534"/>
      <c r="AZ186" s="534"/>
      <c r="BA186" s="534"/>
      <c r="BB186" s="534"/>
      <c r="BC186" s="534"/>
      <c r="BD186" s="534"/>
      <c r="BE186" s="534"/>
      <c r="BF186" s="534"/>
      <c r="BG186" s="534"/>
      <c r="BH186" s="534"/>
      <c r="BI186" s="534"/>
      <c r="BJ186" s="534"/>
      <c r="BK186" s="534"/>
      <c r="BL186" s="534"/>
      <c r="BM186" s="534"/>
      <c r="BN186" s="534"/>
      <c r="BO186" s="534"/>
      <c r="BP186" s="534"/>
      <c r="BQ186" s="534"/>
      <c r="BR186" s="534"/>
      <c r="BS186" s="534"/>
      <c r="BT186" s="534"/>
      <c r="BU186" s="534"/>
      <c r="BV186" s="534"/>
      <c r="BW186" s="534"/>
      <c r="BX186" s="534"/>
      <c r="BY186" s="534"/>
      <c r="BZ186" s="534"/>
      <c r="CA186" s="534"/>
      <c r="CB186" s="534"/>
      <c r="CC186" s="534"/>
    </row>
    <row r="187" spans="2:81" s="249" customFormat="1" ht="3" customHeight="1" x14ac:dyDescent="0.25">
      <c r="B187" s="534" t="s">
        <v>574</v>
      </c>
      <c r="C187" s="534"/>
      <c r="D187" s="534"/>
      <c r="E187" s="534"/>
      <c r="F187" s="534"/>
      <c r="G187" s="534"/>
      <c r="H187" s="534"/>
      <c r="I187" s="534"/>
      <c r="J187" s="534"/>
      <c r="K187" s="534"/>
      <c r="L187" s="534"/>
      <c r="M187" s="534"/>
      <c r="N187" s="534"/>
      <c r="O187" s="534"/>
      <c r="P187" s="534"/>
      <c r="Q187" s="534"/>
      <c r="R187" s="534"/>
      <c r="S187" s="534"/>
      <c r="T187" s="534"/>
      <c r="U187" s="534"/>
      <c r="V187" s="534"/>
      <c r="W187" s="534"/>
      <c r="X187" s="534"/>
      <c r="Y187" s="534"/>
      <c r="Z187" s="534"/>
      <c r="AA187" s="534"/>
      <c r="AB187" s="534"/>
      <c r="AC187" s="534"/>
      <c r="AD187" s="534"/>
      <c r="AE187" s="534"/>
      <c r="AF187" s="534"/>
      <c r="AG187" s="534"/>
      <c r="AH187" s="534"/>
      <c r="AI187" s="534"/>
      <c r="AJ187" s="534"/>
      <c r="AK187" s="534"/>
      <c r="AL187" s="534"/>
      <c r="AM187" s="534"/>
      <c r="AN187" s="534"/>
      <c r="AO187" s="534"/>
      <c r="AP187" s="534"/>
      <c r="AQ187" s="534"/>
      <c r="AR187" s="534"/>
      <c r="AS187" s="534"/>
      <c r="AT187" s="534"/>
      <c r="AU187" s="534"/>
      <c r="AV187" s="534"/>
      <c r="AW187" s="534"/>
      <c r="AX187" s="534"/>
      <c r="AY187" s="534"/>
      <c r="AZ187" s="534"/>
      <c r="BA187" s="534"/>
      <c r="BB187" s="534"/>
      <c r="BC187" s="534"/>
      <c r="BD187" s="534"/>
      <c r="BE187" s="534"/>
      <c r="BF187" s="534"/>
      <c r="BG187" s="534"/>
      <c r="BH187" s="534"/>
      <c r="BI187" s="534"/>
      <c r="BJ187" s="534"/>
      <c r="BK187" s="534"/>
      <c r="BL187" s="534"/>
      <c r="BM187" s="534"/>
      <c r="BN187" s="534"/>
      <c r="BO187" s="534"/>
      <c r="BP187" s="534"/>
      <c r="BQ187" s="534"/>
      <c r="BR187" s="534"/>
      <c r="BS187" s="534"/>
      <c r="BT187" s="534"/>
      <c r="BU187" s="534"/>
      <c r="BV187" s="534"/>
      <c r="BW187" s="534"/>
      <c r="BX187" s="534"/>
      <c r="BY187" s="534"/>
      <c r="BZ187" s="534"/>
      <c r="CA187" s="534"/>
      <c r="CB187" s="534"/>
      <c r="CC187" s="534"/>
    </row>
    <row r="188" spans="2:81" s="249" customFormat="1" ht="11.25" customHeight="1" x14ac:dyDescent="0.25">
      <c r="B188" s="534"/>
      <c r="C188" s="534"/>
      <c r="D188" s="534"/>
      <c r="E188" s="534"/>
      <c r="F188" s="534"/>
      <c r="G188" s="534"/>
      <c r="H188" s="534"/>
      <c r="I188" s="534"/>
      <c r="J188" s="534"/>
      <c r="K188" s="534"/>
      <c r="L188" s="534"/>
      <c r="M188" s="534"/>
      <c r="N188" s="534"/>
      <c r="O188" s="534"/>
      <c r="P188" s="534"/>
      <c r="Q188" s="534"/>
      <c r="R188" s="534"/>
      <c r="S188" s="534"/>
      <c r="T188" s="534"/>
      <c r="U188" s="534"/>
      <c r="V188" s="534"/>
      <c r="W188" s="534"/>
      <c r="X188" s="534"/>
      <c r="Y188" s="534"/>
      <c r="Z188" s="534"/>
      <c r="AA188" s="534"/>
      <c r="AB188" s="534"/>
      <c r="AC188" s="534"/>
      <c r="AD188" s="534"/>
      <c r="AE188" s="534"/>
      <c r="AF188" s="534"/>
      <c r="AG188" s="534"/>
      <c r="AH188" s="534"/>
      <c r="AI188" s="534"/>
      <c r="AJ188" s="534"/>
      <c r="AK188" s="534"/>
      <c r="AL188" s="534"/>
      <c r="AM188" s="534"/>
      <c r="AN188" s="534"/>
      <c r="AO188" s="534"/>
      <c r="AP188" s="534"/>
      <c r="AQ188" s="534"/>
      <c r="AR188" s="534"/>
      <c r="AS188" s="534"/>
      <c r="AT188" s="534"/>
      <c r="AU188" s="534"/>
      <c r="AV188" s="534"/>
      <c r="AW188" s="534"/>
      <c r="AX188" s="534"/>
      <c r="AY188" s="534"/>
      <c r="AZ188" s="534"/>
      <c r="BA188" s="534"/>
      <c r="BB188" s="534"/>
      <c r="BC188" s="534"/>
      <c r="BD188" s="534"/>
      <c r="BE188" s="534"/>
      <c r="BF188" s="534"/>
      <c r="BG188" s="534"/>
      <c r="BH188" s="534"/>
      <c r="BI188" s="534"/>
      <c r="BJ188" s="534"/>
      <c r="BK188" s="534"/>
      <c r="BL188" s="534"/>
      <c r="BM188" s="534"/>
      <c r="BN188" s="534"/>
      <c r="BO188" s="534"/>
      <c r="BP188" s="534"/>
      <c r="BQ188" s="534"/>
      <c r="BR188" s="534"/>
      <c r="BS188" s="534"/>
      <c r="BT188" s="534"/>
      <c r="BU188" s="534"/>
      <c r="BV188" s="534"/>
      <c r="BW188" s="534"/>
      <c r="BX188" s="534"/>
      <c r="BY188" s="534"/>
      <c r="BZ188" s="534"/>
      <c r="CA188" s="534"/>
      <c r="CB188" s="534"/>
      <c r="CC188" s="534"/>
    </row>
    <row r="189" spans="2:81" s="249" customFormat="1" ht="11.25" customHeight="1" x14ac:dyDescent="0.25">
      <c r="B189" s="534"/>
      <c r="C189" s="534"/>
      <c r="D189" s="534"/>
      <c r="E189" s="534"/>
      <c r="F189" s="534"/>
      <c r="G189" s="534"/>
      <c r="H189" s="534"/>
      <c r="I189" s="534"/>
      <c r="J189" s="534"/>
      <c r="K189" s="534"/>
      <c r="L189" s="534"/>
      <c r="M189" s="534"/>
      <c r="N189" s="534"/>
      <c r="O189" s="534"/>
      <c r="P189" s="534"/>
      <c r="Q189" s="534"/>
      <c r="R189" s="534"/>
      <c r="S189" s="534"/>
      <c r="T189" s="534"/>
      <c r="U189" s="534"/>
      <c r="V189" s="534"/>
      <c r="W189" s="534"/>
      <c r="X189" s="534"/>
      <c r="Y189" s="534"/>
      <c r="Z189" s="534"/>
      <c r="AA189" s="534"/>
      <c r="AB189" s="534"/>
      <c r="AC189" s="534"/>
      <c r="AD189" s="534"/>
      <c r="AE189" s="534"/>
      <c r="AF189" s="534"/>
      <c r="AG189" s="534"/>
      <c r="AH189" s="534"/>
      <c r="AI189" s="534"/>
      <c r="AJ189" s="534"/>
      <c r="AK189" s="534"/>
      <c r="AL189" s="534"/>
      <c r="AM189" s="534"/>
      <c r="AN189" s="534"/>
      <c r="AO189" s="534"/>
      <c r="AP189" s="534"/>
      <c r="AQ189" s="534"/>
      <c r="AR189" s="534"/>
      <c r="AS189" s="534"/>
      <c r="AT189" s="534"/>
      <c r="AU189" s="534"/>
      <c r="AV189" s="534"/>
      <c r="AW189" s="534"/>
      <c r="AX189" s="534"/>
      <c r="AY189" s="534"/>
      <c r="AZ189" s="534"/>
      <c r="BA189" s="534"/>
      <c r="BB189" s="534"/>
      <c r="BC189" s="534"/>
      <c r="BD189" s="534"/>
      <c r="BE189" s="534"/>
      <c r="BF189" s="534"/>
      <c r="BG189" s="534"/>
      <c r="BH189" s="534"/>
      <c r="BI189" s="534"/>
      <c r="BJ189" s="534"/>
      <c r="BK189" s="534"/>
      <c r="BL189" s="534"/>
      <c r="BM189" s="534"/>
      <c r="BN189" s="534"/>
      <c r="BO189" s="534"/>
      <c r="BP189" s="534"/>
      <c r="BQ189" s="534"/>
      <c r="BR189" s="534"/>
      <c r="BS189" s="534"/>
      <c r="BT189" s="534"/>
      <c r="BU189" s="534"/>
      <c r="BV189" s="534"/>
      <c r="BW189" s="534"/>
      <c r="BX189" s="534"/>
      <c r="BY189" s="534"/>
      <c r="BZ189" s="534"/>
      <c r="CA189" s="534"/>
      <c r="CB189" s="534"/>
      <c r="CC189" s="534"/>
    </row>
    <row r="190" spans="2:81" s="249" customFormat="1" ht="4.1500000000000004" customHeight="1" x14ac:dyDescent="0.25">
      <c r="B190" s="534" t="s">
        <v>575</v>
      </c>
      <c r="C190" s="534"/>
      <c r="D190" s="534"/>
      <c r="E190" s="534"/>
      <c r="F190" s="534"/>
      <c r="G190" s="534"/>
      <c r="H190" s="534"/>
      <c r="I190" s="534"/>
      <c r="J190" s="534"/>
      <c r="K190" s="534"/>
      <c r="L190" s="534"/>
      <c r="M190" s="534"/>
      <c r="N190" s="534"/>
      <c r="O190" s="534"/>
      <c r="P190" s="534"/>
      <c r="Q190" s="534"/>
      <c r="R190" s="534"/>
      <c r="S190" s="534"/>
      <c r="T190" s="534"/>
      <c r="U190" s="534"/>
      <c r="V190" s="534"/>
      <c r="W190" s="534"/>
      <c r="X190" s="534"/>
      <c r="Y190" s="534"/>
      <c r="Z190" s="534"/>
      <c r="AA190" s="534"/>
      <c r="AB190" s="534"/>
      <c r="AC190" s="534"/>
      <c r="AD190" s="534"/>
      <c r="AE190" s="534"/>
      <c r="AF190" s="534"/>
      <c r="AG190" s="534"/>
      <c r="AH190" s="534"/>
      <c r="AI190" s="534"/>
      <c r="AJ190" s="534"/>
      <c r="AK190" s="534"/>
      <c r="AL190" s="534"/>
      <c r="AM190" s="534"/>
      <c r="AN190" s="534"/>
      <c r="AO190" s="534"/>
      <c r="AP190" s="534"/>
      <c r="AQ190" s="534"/>
      <c r="AR190" s="534"/>
      <c r="AS190" s="534"/>
      <c r="AT190" s="534"/>
      <c r="AU190" s="534"/>
      <c r="AV190" s="534"/>
      <c r="AW190" s="534"/>
      <c r="AX190" s="534"/>
      <c r="AY190" s="534"/>
      <c r="AZ190" s="534"/>
      <c r="BA190" s="534"/>
      <c r="BB190" s="534"/>
      <c r="BC190" s="534"/>
      <c r="BD190" s="534"/>
      <c r="BE190" s="534"/>
      <c r="BF190" s="534"/>
      <c r="BG190" s="534"/>
      <c r="BH190" s="534"/>
      <c r="BI190" s="534"/>
      <c r="BJ190" s="534"/>
      <c r="BK190" s="534"/>
      <c r="BL190" s="534"/>
      <c r="BM190" s="534"/>
      <c r="BN190" s="534"/>
      <c r="BO190" s="534"/>
      <c r="BP190" s="534"/>
      <c r="BQ190" s="534"/>
      <c r="BR190" s="534"/>
      <c r="BS190" s="534"/>
      <c r="BT190" s="534"/>
      <c r="BU190" s="534"/>
      <c r="BV190" s="534"/>
      <c r="BW190" s="534"/>
      <c r="BX190" s="534"/>
      <c r="BY190" s="534"/>
      <c r="BZ190" s="534"/>
      <c r="CA190" s="534"/>
      <c r="CB190" s="534"/>
      <c r="CC190" s="534"/>
    </row>
    <row r="191" spans="2:81" s="249" customFormat="1" ht="8.4499999999999993" customHeight="1" x14ac:dyDescent="0.25">
      <c r="B191" s="534"/>
      <c r="C191" s="534"/>
      <c r="D191" s="534"/>
      <c r="E191" s="534"/>
      <c r="F191" s="534"/>
      <c r="G191" s="534"/>
      <c r="H191" s="534"/>
      <c r="I191" s="534"/>
      <c r="J191" s="534"/>
      <c r="K191" s="534"/>
      <c r="L191" s="534"/>
      <c r="M191" s="534"/>
      <c r="N191" s="534"/>
      <c r="O191" s="534"/>
      <c r="P191" s="534"/>
      <c r="Q191" s="534"/>
      <c r="R191" s="534"/>
      <c r="S191" s="534"/>
      <c r="T191" s="534"/>
      <c r="U191" s="534"/>
      <c r="V191" s="534"/>
      <c r="W191" s="534"/>
      <c r="X191" s="534"/>
      <c r="Y191" s="534"/>
      <c r="Z191" s="534"/>
      <c r="AA191" s="534"/>
      <c r="AB191" s="534"/>
      <c r="AC191" s="534"/>
      <c r="AD191" s="534"/>
      <c r="AE191" s="534"/>
      <c r="AF191" s="534"/>
      <c r="AG191" s="534"/>
      <c r="AH191" s="534"/>
      <c r="AI191" s="534"/>
      <c r="AJ191" s="534"/>
      <c r="AK191" s="534"/>
      <c r="AL191" s="534"/>
      <c r="AM191" s="534"/>
      <c r="AN191" s="534"/>
      <c r="AO191" s="534"/>
      <c r="AP191" s="534"/>
      <c r="AQ191" s="534"/>
      <c r="AR191" s="534"/>
      <c r="AS191" s="534"/>
      <c r="AT191" s="534"/>
      <c r="AU191" s="534"/>
      <c r="AV191" s="534"/>
      <c r="AW191" s="534"/>
      <c r="AX191" s="534"/>
      <c r="AY191" s="534"/>
      <c r="AZ191" s="534"/>
      <c r="BA191" s="534"/>
      <c r="BB191" s="534"/>
      <c r="BC191" s="534"/>
      <c r="BD191" s="534"/>
      <c r="BE191" s="534"/>
      <c r="BF191" s="534"/>
      <c r="BG191" s="534"/>
      <c r="BH191" s="534"/>
      <c r="BI191" s="534"/>
      <c r="BJ191" s="534"/>
      <c r="BK191" s="534"/>
      <c r="BL191" s="534"/>
      <c r="BM191" s="534"/>
      <c r="BN191" s="534"/>
      <c r="BO191" s="534"/>
      <c r="BP191" s="534"/>
      <c r="BQ191" s="534"/>
      <c r="BR191" s="534"/>
      <c r="BS191" s="534"/>
      <c r="BT191" s="534"/>
      <c r="BU191" s="534"/>
      <c r="BV191" s="534"/>
      <c r="BW191" s="534"/>
      <c r="BX191" s="534"/>
      <c r="BY191" s="534"/>
      <c r="BZ191" s="534"/>
      <c r="CA191" s="534"/>
      <c r="CB191" s="534"/>
      <c r="CC191" s="534"/>
    </row>
    <row r="192" spans="2:81" s="249" customFormat="1" ht="11.25" customHeight="1" x14ac:dyDescent="0.25">
      <c r="B192" s="250" t="s">
        <v>576</v>
      </c>
    </row>
    <row r="193" spans="2:81" s="249" customFormat="1" ht="6" customHeight="1" x14ac:dyDescent="0.25">
      <c r="B193" s="534" t="s">
        <v>577</v>
      </c>
      <c r="C193" s="534"/>
      <c r="D193" s="534"/>
      <c r="E193" s="534"/>
      <c r="F193" s="534"/>
      <c r="G193" s="534"/>
      <c r="H193" s="534"/>
      <c r="I193" s="534"/>
      <c r="J193" s="534"/>
      <c r="K193" s="534"/>
      <c r="L193" s="534"/>
      <c r="M193" s="534"/>
      <c r="N193" s="534"/>
      <c r="O193" s="534"/>
      <c r="P193" s="534"/>
      <c r="Q193" s="534"/>
      <c r="R193" s="534"/>
      <c r="S193" s="534"/>
      <c r="T193" s="534"/>
      <c r="U193" s="534"/>
      <c r="V193" s="534"/>
      <c r="W193" s="534"/>
      <c r="X193" s="534"/>
      <c r="Y193" s="534"/>
      <c r="Z193" s="534"/>
      <c r="AA193" s="534"/>
      <c r="AB193" s="534"/>
      <c r="AC193" s="534"/>
      <c r="AD193" s="534"/>
      <c r="AE193" s="534"/>
      <c r="AF193" s="534"/>
      <c r="AG193" s="534"/>
      <c r="AH193" s="534"/>
      <c r="AI193" s="534"/>
      <c r="AJ193" s="534"/>
      <c r="AK193" s="534"/>
      <c r="AL193" s="534"/>
      <c r="AM193" s="534"/>
      <c r="AN193" s="534"/>
      <c r="AO193" s="534"/>
      <c r="AP193" s="534"/>
      <c r="AQ193" s="534"/>
      <c r="AR193" s="534"/>
      <c r="AS193" s="534"/>
      <c r="AT193" s="534"/>
      <c r="AU193" s="534"/>
      <c r="AV193" s="534"/>
      <c r="AW193" s="534"/>
      <c r="AX193" s="534"/>
      <c r="AY193" s="534"/>
      <c r="AZ193" s="534"/>
      <c r="BA193" s="534"/>
      <c r="BB193" s="534"/>
      <c r="BC193" s="534"/>
      <c r="BD193" s="534"/>
      <c r="BE193" s="534"/>
      <c r="BF193" s="534"/>
      <c r="BG193" s="534"/>
      <c r="BH193" s="534"/>
      <c r="BI193" s="534"/>
      <c r="BJ193" s="534"/>
      <c r="BK193" s="534"/>
      <c r="BL193" s="534"/>
      <c r="BM193" s="534"/>
      <c r="BN193" s="534"/>
      <c r="BO193" s="534"/>
      <c r="BP193" s="534"/>
      <c r="BQ193" s="534"/>
      <c r="BR193" s="534"/>
      <c r="BS193" s="534"/>
      <c r="BT193" s="534"/>
      <c r="BU193" s="534"/>
      <c r="BV193" s="534"/>
      <c r="BW193" s="534"/>
      <c r="BX193" s="534"/>
      <c r="BY193" s="534"/>
      <c r="BZ193" s="534"/>
      <c r="CA193" s="534"/>
      <c r="CB193" s="534"/>
      <c r="CC193" s="534"/>
    </row>
    <row r="194" spans="2:81" s="249" customFormat="1" ht="11.25" customHeight="1" x14ac:dyDescent="0.25">
      <c r="B194" s="534"/>
      <c r="C194" s="534"/>
      <c r="D194" s="534"/>
      <c r="E194" s="534"/>
      <c r="F194" s="534"/>
      <c r="G194" s="534"/>
      <c r="H194" s="534"/>
      <c r="I194" s="534"/>
      <c r="J194" s="534"/>
      <c r="K194" s="534"/>
      <c r="L194" s="534"/>
      <c r="M194" s="534"/>
      <c r="N194" s="534"/>
      <c r="O194" s="534"/>
      <c r="P194" s="534"/>
      <c r="Q194" s="534"/>
      <c r="R194" s="534"/>
      <c r="S194" s="534"/>
      <c r="T194" s="534"/>
      <c r="U194" s="534"/>
      <c r="V194" s="534"/>
      <c r="W194" s="534"/>
      <c r="X194" s="534"/>
      <c r="Y194" s="534"/>
      <c r="Z194" s="534"/>
      <c r="AA194" s="534"/>
      <c r="AB194" s="534"/>
      <c r="AC194" s="534"/>
      <c r="AD194" s="534"/>
      <c r="AE194" s="534"/>
      <c r="AF194" s="534"/>
      <c r="AG194" s="534"/>
      <c r="AH194" s="534"/>
      <c r="AI194" s="534"/>
      <c r="AJ194" s="534"/>
      <c r="AK194" s="534"/>
      <c r="AL194" s="534"/>
      <c r="AM194" s="534"/>
      <c r="AN194" s="534"/>
      <c r="AO194" s="534"/>
      <c r="AP194" s="534"/>
      <c r="AQ194" s="534"/>
      <c r="AR194" s="534"/>
      <c r="AS194" s="534"/>
      <c r="AT194" s="534"/>
      <c r="AU194" s="534"/>
      <c r="AV194" s="534"/>
      <c r="AW194" s="534"/>
      <c r="AX194" s="534"/>
      <c r="AY194" s="534"/>
      <c r="AZ194" s="534"/>
      <c r="BA194" s="534"/>
      <c r="BB194" s="534"/>
      <c r="BC194" s="534"/>
      <c r="BD194" s="534"/>
      <c r="BE194" s="534"/>
      <c r="BF194" s="534"/>
      <c r="BG194" s="534"/>
      <c r="BH194" s="534"/>
      <c r="BI194" s="534"/>
      <c r="BJ194" s="534"/>
      <c r="BK194" s="534"/>
      <c r="BL194" s="534"/>
      <c r="BM194" s="534"/>
      <c r="BN194" s="534"/>
      <c r="BO194" s="534"/>
      <c r="BP194" s="534"/>
      <c r="BQ194" s="534"/>
      <c r="BR194" s="534"/>
      <c r="BS194" s="534"/>
      <c r="BT194" s="534"/>
      <c r="BU194" s="534"/>
      <c r="BV194" s="534"/>
      <c r="BW194" s="534"/>
      <c r="BX194" s="534"/>
      <c r="BY194" s="534"/>
      <c r="BZ194" s="534"/>
      <c r="CA194" s="534"/>
      <c r="CB194" s="534"/>
      <c r="CC194" s="534"/>
    </row>
    <row r="195" spans="2:81" x14ac:dyDescent="0.2">
      <c r="B195" s="534"/>
      <c r="C195" s="534"/>
      <c r="D195" s="534"/>
      <c r="E195" s="534"/>
      <c r="F195" s="534"/>
      <c r="G195" s="534"/>
      <c r="H195" s="534"/>
      <c r="I195" s="534"/>
      <c r="J195" s="534"/>
      <c r="K195" s="534"/>
      <c r="L195" s="534"/>
      <c r="M195" s="534"/>
      <c r="N195" s="534"/>
      <c r="O195" s="534"/>
      <c r="P195" s="534"/>
      <c r="Q195" s="534"/>
      <c r="R195" s="534"/>
      <c r="S195" s="534"/>
      <c r="T195" s="534"/>
      <c r="U195" s="534"/>
      <c r="V195" s="534"/>
      <c r="W195" s="534"/>
      <c r="X195" s="534"/>
      <c r="Y195" s="534"/>
      <c r="Z195" s="534"/>
      <c r="AA195" s="534"/>
      <c r="AB195" s="534"/>
      <c r="AC195" s="534"/>
      <c r="AD195" s="534"/>
      <c r="AE195" s="534"/>
      <c r="AF195" s="534"/>
      <c r="AG195" s="534"/>
      <c r="AH195" s="534"/>
      <c r="AI195" s="534"/>
      <c r="AJ195" s="534"/>
      <c r="AK195" s="534"/>
      <c r="AL195" s="534"/>
      <c r="AM195" s="534"/>
      <c r="AN195" s="534"/>
      <c r="AO195" s="534"/>
      <c r="AP195" s="534"/>
      <c r="AQ195" s="534"/>
      <c r="AR195" s="534"/>
      <c r="AS195" s="534"/>
      <c r="AT195" s="534"/>
      <c r="AU195" s="534"/>
      <c r="AV195" s="534"/>
      <c r="AW195" s="534"/>
      <c r="AX195" s="534"/>
      <c r="AY195" s="534"/>
      <c r="AZ195" s="534"/>
      <c r="BA195" s="534"/>
      <c r="BB195" s="534"/>
      <c r="BC195" s="534"/>
      <c r="BD195" s="534"/>
      <c r="BE195" s="534"/>
      <c r="BF195" s="534"/>
      <c r="BG195" s="534"/>
      <c r="BH195" s="534"/>
      <c r="BI195" s="534"/>
      <c r="BJ195" s="534"/>
      <c r="BK195" s="534"/>
      <c r="BL195" s="534"/>
      <c r="BM195" s="534"/>
      <c r="BN195" s="534"/>
      <c r="BO195" s="534"/>
      <c r="BP195" s="534"/>
      <c r="BQ195" s="534"/>
      <c r="BR195" s="534"/>
      <c r="BS195" s="534"/>
      <c r="BT195" s="534"/>
      <c r="BU195" s="534"/>
      <c r="BV195" s="534"/>
      <c r="BW195" s="534"/>
      <c r="BX195" s="534"/>
      <c r="BY195" s="534"/>
      <c r="BZ195" s="534"/>
      <c r="CA195" s="534"/>
      <c r="CB195" s="534"/>
      <c r="CC195" s="534"/>
    </row>
  </sheetData>
  <mergeCells count="720">
    <mergeCell ref="B179:CC180"/>
    <mergeCell ref="B160:AV160"/>
    <mergeCell ref="AW160:AZ160"/>
    <mergeCell ref="BA160:BF160"/>
    <mergeCell ref="BG160:BL160"/>
    <mergeCell ref="BM160:BU160"/>
    <mergeCell ref="B158:AV158"/>
    <mergeCell ref="AW158:AZ158"/>
    <mergeCell ref="BA158:BF158"/>
    <mergeCell ref="BG158:BL158"/>
    <mergeCell ref="BM158:BU158"/>
    <mergeCell ref="B159:AV159"/>
    <mergeCell ref="AW159:AZ159"/>
    <mergeCell ref="BA159:BF159"/>
    <mergeCell ref="BG159:BL159"/>
    <mergeCell ref="BM159:BU159"/>
    <mergeCell ref="C171:Z171"/>
    <mergeCell ref="AC171:AU171"/>
    <mergeCell ref="AW171:BP171"/>
    <mergeCell ref="C167:Z167"/>
    <mergeCell ref="AC167:AU167"/>
    <mergeCell ref="AW167:BP167"/>
    <mergeCell ref="B182:CC184"/>
    <mergeCell ref="B185:CC186"/>
    <mergeCell ref="B187:CC189"/>
    <mergeCell ref="B190:CC191"/>
    <mergeCell ref="B193:CC195"/>
    <mergeCell ref="CB161:CB162"/>
    <mergeCell ref="B162:AV162"/>
    <mergeCell ref="B163:AV163"/>
    <mergeCell ref="AW163:AZ163"/>
    <mergeCell ref="BA163:BF163"/>
    <mergeCell ref="BG163:BL163"/>
    <mergeCell ref="BM163:BU163"/>
    <mergeCell ref="BV161:BV162"/>
    <mergeCell ref="BW161:BW162"/>
    <mergeCell ref="BX161:BX162"/>
    <mergeCell ref="BY161:BY162"/>
    <mergeCell ref="BZ161:BZ162"/>
    <mergeCell ref="CA161:CA162"/>
    <mergeCell ref="B161:AV161"/>
    <mergeCell ref="AW161:AZ162"/>
    <mergeCell ref="BA161:BF162"/>
    <mergeCell ref="BG161:BL162"/>
    <mergeCell ref="BM161:BU162"/>
    <mergeCell ref="AW165:BP165"/>
    <mergeCell ref="BW156:BW157"/>
    <mergeCell ref="BX156:BX157"/>
    <mergeCell ref="BY156:BY157"/>
    <mergeCell ref="BZ156:BZ157"/>
    <mergeCell ref="CA156:CA157"/>
    <mergeCell ref="CB156:CB157"/>
    <mergeCell ref="B156:AV156"/>
    <mergeCell ref="AW156:AZ157"/>
    <mergeCell ref="BA156:BF157"/>
    <mergeCell ref="BG156:BL157"/>
    <mergeCell ref="BM156:BU157"/>
    <mergeCell ref="BV156:BV157"/>
    <mergeCell ref="B157:AV157"/>
    <mergeCell ref="AW155:AZ155"/>
    <mergeCell ref="BA155:BF155"/>
    <mergeCell ref="BG155:BL155"/>
    <mergeCell ref="BM155:BU155"/>
    <mergeCell ref="BY150:BY152"/>
    <mergeCell ref="B151:AV151"/>
    <mergeCell ref="B152:AV152"/>
    <mergeCell ref="B153:AV153"/>
    <mergeCell ref="AW153:AZ154"/>
    <mergeCell ref="BA153:BF154"/>
    <mergeCell ref="BG153:BL154"/>
    <mergeCell ref="BW153:BW154"/>
    <mergeCell ref="BV150:BV152"/>
    <mergeCell ref="BV153:BV154"/>
    <mergeCell ref="B150:AV150"/>
    <mergeCell ref="AW150:AZ152"/>
    <mergeCell ref="BA150:BF152"/>
    <mergeCell ref="BG150:BL152"/>
    <mergeCell ref="BW150:BW152"/>
    <mergeCell ref="BX150:BX152"/>
    <mergeCell ref="B146:AV146"/>
    <mergeCell ref="AW146:AZ146"/>
    <mergeCell ref="BA146:BF146"/>
    <mergeCell ref="BG146:BL146"/>
    <mergeCell ref="BM146:BU146"/>
    <mergeCell ref="B147:AV147"/>
    <mergeCell ref="AW147:AZ147"/>
    <mergeCell ref="BA147:BF147"/>
    <mergeCell ref="BG147:BL147"/>
    <mergeCell ref="BM147:BU147"/>
    <mergeCell ref="B144:AV144"/>
    <mergeCell ref="AW144:AZ144"/>
    <mergeCell ref="BA144:BF144"/>
    <mergeCell ref="BG144:BL144"/>
    <mergeCell ref="BM144:BU144"/>
    <mergeCell ref="B145:AV145"/>
    <mergeCell ref="AW145:AZ145"/>
    <mergeCell ref="BA145:BF145"/>
    <mergeCell ref="BG145:BL145"/>
    <mergeCell ref="BM145:BU145"/>
    <mergeCell ref="B142:AV142"/>
    <mergeCell ref="AW142:AZ142"/>
    <mergeCell ref="BA142:BF142"/>
    <mergeCell ref="BG142:BL142"/>
    <mergeCell ref="BM142:BU142"/>
    <mergeCell ref="B143:AV143"/>
    <mergeCell ref="AW143:AZ143"/>
    <mergeCell ref="BA143:BF143"/>
    <mergeCell ref="BG143:BL143"/>
    <mergeCell ref="BM143:BU143"/>
    <mergeCell ref="B140:AV140"/>
    <mergeCell ref="AW140:AZ140"/>
    <mergeCell ref="BA140:BF140"/>
    <mergeCell ref="BG140:BL140"/>
    <mergeCell ref="BM140:BU140"/>
    <mergeCell ref="B141:AV141"/>
    <mergeCell ref="AW141:AZ141"/>
    <mergeCell ref="BA141:BF141"/>
    <mergeCell ref="BG141:BL141"/>
    <mergeCell ref="BM141:BU141"/>
    <mergeCell ref="B136:AV136"/>
    <mergeCell ref="AW136:AZ136"/>
    <mergeCell ref="BA136:BF136"/>
    <mergeCell ref="BG136:BL136"/>
    <mergeCell ref="BM136:BU136"/>
    <mergeCell ref="BM138:BU138"/>
    <mergeCell ref="B139:AV139"/>
    <mergeCell ref="AW139:AZ139"/>
    <mergeCell ref="BA139:BF139"/>
    <mergeCell ref="BG139:BL139"/>
    <mergeCell ref="BM139:BU139"/>
    <mergeCell ref="B137:AV137"/>
    <mergeCell ref="AW137:AZ137"/>
    <mergeCell ref="BA137:BF137"/>
    <mergeCell ref="BG137:BL137"/>
    <mergeCell ref="B138:AV138"/>
    <mergeCell ref="AW138:AZ138"/>
    <mergeCell ref="BA138:BF138"/>
    <mergeCell ref="BG138:BL138"/>
    <mergeCell ref="BM137:BU137"/>
    <mergeCell ref="B134:AV134"/>
    <mergeCell ref="AW134:AZ134"/>
    <mergeCell ref="BA134:BF134"/>
    <mergeCell ref="BG134:BL134"/>
    <mergeCell ref="BM134:BU134"/>
    <mergeCell ref="B135:AV135"/>
    <mergeCell ref="AW135:AZ135"/>
    <mergeCell ref="BA135:BF135"/>
    <mergeCell ref="BG135:BL135"/>
    <mergeCell ref="BM135:BU135"/>
    <mergeCell ref="B132:AV132"/>
    <mergeCell ref="AW132:AZ132"/>
    <mergeCell ref="BA132:BF132"/>
    <mergeCell ref="BG132:BL132"/>
    <mergeCell ref="BM132:BU132"/>
    <mergeCell ref="B133:AV133"/>
    <mergeCell ref="AW133:AZ133"/>
    <mergeCell ref="BA133:BF133"/>
    <mergeCell ref="BG133:BL133"/>
    <mergeCell ref="BM133:BU133"/>
    <mergeCell ref="B130:AV130"/>
    <mergeCell ref="AW130:AZ130"/>
    <mergeCell ref="BA130:BF130"/>
    <mergeCell ref="BG130:BL130"/>
    <mergeCell ref="BM130:BU130"/>
    <mergeCell ref="B131:AV131"/>
    <mergeCell ref="AW131:AZ131"/>
    <mergeCell ref="BA131:BF131"/>
    <mergeCell ref="BG131:BL131"/>
    <mergeCell ref="BM131:BU131"/>
    <mergeCell ref="B128:AV128"/>
    <mergeCell ref="AW128:AZ128"/>
    <mergeCell ref="BA128:BF128"/>
    <mergeCell ref="BG128:BL128"/>
    <mergeCell ref="BM128:BU128"/>
    <mergeCell ref="B129:AV129"/>
    <mergeCell ref="AW129:AZ129"/>
    <mergeCell ref="BA129:BF129"/>
    <mergeCell ref="BG129:BL129"/>
    <mergeCell ref="BM129:BU129"/>
    <mergeCell ref="B126:AV126"/>
    <mergeCell ref="AW126:AZ126"/>
    <mergeCell ref="BA126:BF126"/>
    <mergeCell ref="BG126:BL126"/>
    <mergeCell ref="BM126:BU126"/>
    <mergeCell ref="B127:AV127"/>
    <mergeCell ref="AW127:AZ127"/>
    <mergeCell ref="BA127:BF127"/>
    <mergeCell ref="BG127:BL127"/>
    <mergeCell ref="BM127:BU127"/>
    <mergeCell ref="B124:AV124"/>
    <mergeCell ref="AW124:AZ124"/>
    <mergeCell ref="BA124:BF124"/>
    <mergeCell ref="BG124:BL124"/>
    <mergeCell ref="BM124:BU124"/>
    <mergeCell ref="B125:AV125"/>
    <mergeCell ref="AW125:AZ125"/>
    <mergeCell ref="BA125:BF125"/>
    <mergeCell ref="BG125:BL125"/>
    <mergeCell ref="BM125:BU125"/>
    <mergeCell ref="B122:AV122"/>
    <mergeCell ref="AW122:AZ123"/>
    <mergeCell ref="BA122:BF123"/>
    <mergeCell ref="BG122:BL123"/>
    <mergeCell ref="BM122:BU122"/>
    <mergeCell ref="BW122:BW123"/>
    <mergeCell ref="BX122:BX123"/>
    <mergeCell ref="BY122:BY123"/>
    <mergeCell ref="B123:AV123"/>
    <mergeCell ref="BM123:BU123"/>
    <mergeCell ref="BW118:BW119"/>
    <mergeCell ref="BX118:BX119"/>
    <mergeCell ref="BY118:BY119"/>
    <mergeCell ref="B119:AV119"/>
    <mergeCell ref="BM119:BU119"/>
    <mergeCell ref="B120:AV120"/>
    <mergeCell ref="AW120:AZ121"/>
    <mergeCell ref="BA120:BF121"/>
    <mergeCell ref="BG120:BL121"/>
    <mergeCell ref="BM120:BU120"/>
    <mergeCell ref="BW120:BW121"/>
    <mergeCell ref="BX120:BX121"/>
    <mergeCell ref="BY120:BY121"/>
    <mergeCell ref="B121:AV121"/>
    <mergeCell ref="BM121:BU121"/>
    <mergeCell ref="B117:AV117"/>
    <mergeCell ref="AW117:AZ117"/>
    <mergeCell ref="BA117:BF117"/>
    <mergeCell ref="BG117:BL117"/>
    <mergeCell ref="BM117:BU117"/>
    <mergeCell ref="B118:AV118"/>
    <mergeCell ref="AW118:AZ119"/>
    <mergeCell ref="BA118:BF119"/>
    <mergeCell ref="BG118:BL119"/>
    <mergeCell ref="BM118:BU118"/>
    <mergeCell ref="B115:AV115"/>
    <mergeCell ref="AW115:AZ115"/>
    <mergeCell ref="BA115:BF115"/>
    <mergeCell ref="BG115:BL115"/>
    <mergeCell ref="BM115:BU115"/>
    <mergeCell ref="B116:AV116"/>
    <mergeCell ref="AW116:AZ116"/>
    <mergeCell ref="BA116:BF116"/>
    <mergeCell ref="BG116:BL116"/>
    <mergeCell ref="BM116:BU116"/>
    <mergeCell ref="B113:AV113"/>
    <mergeCell ref="AW113:AZ113"/>
    <mergeCell ref="BA113:BF113"/>
    <mergeCell ref="BG113:BL113"/>
    <mergeCell ref="BM113:BU113"/>
    <mergeCell ref="B114:AV114"/>
    <mergeCell ref="AW114:AZ114"/>
    <mergeCell ref="BA114:BF114"/>
    <mergeCell ref="BG114:BL114"/>
    <mergeCell ref="BM114:BU114"/>
    <mergeCell ref="CB110:CB111"/>
    <mergeCell ref="CC110:CC111"/>
    <mergeCell ref="B112:AV112"/>
    <mergeCell ref="AW112:AZ112"/>
    <mergeCell ref="BA112:BF112"/>
    <mergeCell ref="BG112:BL112"/>
    <mergeCell ref="BM112:BU112"/>
    <mergeCell ref="BV110:BV111"/>
    <mergeCell ref="BW110:BW111"/>
    <mergeCell ref="BX110:BX111"/>
    <mergeCell ref="BY110:BY111"/>
    <mergeCell ref="BZ110:BZ111"/>
    <mergeCell ref="CA110:CA111"/>
    <mergeCell ref="B109:AV109"/>
    <mergeCell ref="AW109:AZ109"/>
    <mergeCell ref="BA109:BF109"/>
    <mergeCell ref="BG109:BL109"/>
    <mergeCell ref="BM109:BU109"/>
    <mergeCell ref="B110:AV111"/>
    <mergeCell ref="AW110:AZ111"/>
    <mergeCell ref="BA110:BF111"/>
    <mergeCell ref="BG110:BL111"/>
    <mergeCell ref="BM110:BU111"/>
    <mergeCell ref="BY106:BY107"/>
    <mergeCell ref="B107:AV107"/>
    <mergeCell ref="B108:AV108"/>
    <mergeCell ref="AW108:AZ108"/>
    <mergeCell ref="BA108:BF108"/>
    <mergeCell ref="BG108:BL108"/>
    <mergeCell ref="BM108:BU108"/>
    <mergeCell ref="B106:AV106"/>
    <mergeCell ref="AW106:AZ107"/>
    <mergeCell ref="BA106:BF107"/>
    <mergeCell ref="BG106:BL107"/>
    <mergeCell ref="BW106:BW107"/>
    <mergeCell ref="BX106:BX107"/>
    <mergeCell ref="BY103:BY104"/>
    <mergeCell ref="B104:AV104"/>
    <mergeCell ref="B105:AV105"/>
    <mergeCell ref="AW105:AZ105"/>
    <mergeCell ref="BA105:BF105"/>
    <mergeCell ref="BG105:BL105"/>
    <mergeCell ref="B103:AV103"/>
    <mergeCell ref="AW103:AZ104"/>
    <mergeCell ref="BA103:BF104"/>
    <mergeCell ref="BG103:BL104"/>
    <mergeCell ref="BW103:BW104"/>
    <mergeCell ref="BX103:BX104"/>
    <mergeCell ref="BY100:BY101"/>
    <mergeCell ref="B101:AV101"/>
    <mergeCell ref="B102:AV102"/>
    <mergeCell ref="AW102:AZ102"/>
    <mergeCell ref="BA102:BF102"/>
    <mergeCell ref="BG102:BL102"/>
    <mergeCell ref="B100:AV100"/>
    <mergeCell ref="AW100:AZ101"/>
    <mergeCell ref="BA100:BF101"/>
    <mergeCell ref="BG100:BL101"/>
    <mergeCell ref="BW100:BW101"/>
    <mergeCell ref="BX100:BX101"/>
    <mergeCell ref="B98:AV98"/>
    <mergeCell ref="AW98:AZ98"/>
    <mergeCell ref="BA98:BF98"/>
    <mergeCell ref="BG98:BL98"/>
    <mergeCell ref="BM98:BU98"/>
    <mergeCell ref="B99:AV99"/>
    <mergeCell ref="BY96:BY97"/>
    <mergeCell ref="BZ96:BZ97"/>
    <mergeCell ref="CA96:CA97"/>
    <mergeCell ref="BV96:BV97"/>
    <mergeCell ref="BW96:BW97"/>
    <mergeCell ref="BX96:BX97"/>
    <mergeCell ref="BA96:BF97"/>
    <mergeCell ref="BG96:BL97"/>
    <mergeCell ref="BM96:BU97"/>
    <mergeCell ref="AW99:AZ99"/>
    <mergeCell ref="BA99:BF99"/>
    <mergeCell ref="BG99:BL99"/>
    <mergeCell ref="CB94:CB95"/>
    <mergeCell ref="CB96:CB97"/>
    <mergeCell ref="CC96:CC97"/>
    <mergeCell ref="B97:AV97"/>
    <mergeCell ref="CC94:CC95"/>
    <mergeCell ref="B95:AV95"/>
    <mergeCell ref="B96:AV96"/>
    <mergeCell ref="AW96:AZ97"/>
    <mergeCell ref="BG94:BL95"/>
    <mergeCell ref="BM94:BU95"/>
    <mergeCell ref="BV94:BV95"/>
    <mergeCell ref="BW94:BW95"/>
    <mergeCell ref="BX94:BX95"/>
    <mergeCell ref="BY94:BY95"/>
    <mergeCell ref="B94:AV94"/>
    <mergeCell ref="AW94:AZ95"/>
    <mergeCell ref="BA94:BF95"/>
    <mergeCell ref="B93:AV93"/>
    <mergeCell ref="AW93:AZ93"/>
    <mergeCell ref="BA93:BF93"/>
    <mergeCell ref="BZ94:BZ95"/>
    <mergeCell ref="CA94:CA95"/>
    <mergeCell ref="BY91:BY92"/>
    <mergeCell ref="BG93:BL93"/>
    <mergeCell ref="BM93:BU93"/>
    <mergeCell ref="BG91:BL92"/>
    <mergeCell ref="BW91:BW92"/>
    <mergeCell ref="BX91:BX92"/>
    <mergeCell ref="BY88:BY90"/>
    <mergeCell ref="BW88:BW90"/>
    <mergeCell ref="B91:AV91"/>
    <mergeCell ref="AW91:AZ92"/>
    <mergeCell ref="BA91:BF92"/>
    <mergeCell ref="CB88:CB90"/>
    <mergeCell ref="CC88:CC90"/>
    <mergeCell ref="B89:AV89"/>
    <mergeCell ref="B90:AV90"/>
    <mergeCell ref="B88:AV88"/>
    <mergeCell ref="AW88:AZ90"/>
    <mergeCell ref="BA88:BF90"/>
    <mergeCell ref="BZ88:BZ90"/>
    <mergeCell ref="CA88:CA90"/>
    <mergeCell ref="BG88:BL90"/>
    <mergeCell ref="BM88:BU90"/>
    <mergeCell ref="BV88:BV90"/>
    <mergeCell ref="B92:AV92"/>
    <mergeCell ref="CC85:CC86"/>
    <mergeCell ref="B86:AV86"/>
    <mergeCell ref="B87:AV87"/>
    <mergeCell ref="AW87:AZ87"/>
    <mergeCell ref="BA87:BF87"/>
    <mergeCell ref="BG87:BL87"/>
    <mergeCell ref="BM87:BU87"/>
    <mergeCell ref="BW85:BW86"/>
    <mergeCell ref="BX85:BX86"/>
    <mergeCell ref="BY85:BY86"/>
    <mergeCell ref="BZ85:BZ86"/>
    <mergeCell ref="CA85:CA86"/>
    <mergeCell ref="CB85:CB86"/>
    <mergeCell ref="B85:AV85"/>
    <mergeCell ref="AW85:AZ86"/>
    <mergeCell ref="BA85:BF86"/>
    <mergeCell ref="BG85:BL86"/>
    <mergeCell ref="BM85:BU86"/>
    <mergeCell ref="BV85:BV86"/>
    <mergeCell ref="BY83:BY84"/>
    <mergeCell ref="BZ83:BZ84"/>
    <mergeCell ref="CA83:CA84"/>
    <mergeCell ref="CB83:CB84"/>
    <mergeCell ref="CC83:CC84"/>
    <mergeCell ref="B83:AV84"/>
    <mergeCell ref="BY81:BY82"/>
    <mergeCell ref="B82:AV82"/>
    <mergeCell ref="AW83:AZ84"/>
    <mergeCell ref="BA83:BF84"/>
    <mergeCell ref="BG83:BL84"/>
    <mergeCell ref="BM83:BU84"/>
    <mergeCell ref="BV83:BV84"/>
    <mergeCell ref="BW83:BW84"/>
    <mergeCell ref="BX83:BX84"/>
    <mergeCell ref="B81:AV81"/>
    <mergeCell ref="AW81:AZ82"/>
    <mergeCell ref="BA81:BF82"/>
    <mergeCell ref="BG81:BL82"/>
    <mergeCell ref="BW81:BW82"/>
    <mergeCell ref="BX81:BX82"/>
    <mergeCell ref="B79:AV79"/>
    <mergeCell ref="AW79:AZ79"/>
    <mergeCell ref="BA79:BF79"/>
    <mergeCell ref="BG79:BL79"/>
    <mergeCell ref="BM79:BU79"/>
    <mergeCell ref="B80:AV80"/>
    <mergeCell ref="AW80:AZ80"/>
    <mergeCell ref="BA80:BF80"/>
    <mergeCell ref="BG80:BL80"/>
    <mergeCell ref="BM80:BU80"/>
    <mergeCell ref="B77:AV77"/>
    <mergeCell ref="AW77:AZ77"/>
    <mergeCell ref="BA77:BF77"/>
    <mergeCell ref="BG77:BL77"/>
    <mergeCell ref="BM77:BU77"/>
    <mergeCell ref="B78:AV78"/>
    <mergeCell ref="AW78:AZ78"/>
    <mergeCell ref="BA78:BF78"/>
    <mergeCell ref="BG78:BL78"/>
    <mergeCell ref="BM78:BU78"/>
    <mergeCell ref="B75:AV75"/>
    <mergeCell ref="B76:AV76"/>
    <mergeCell ref="AW76:AZ76"/>
    <mergeCell ref="BA76:BF76"/>
    <mergeCell ref="BG76:BL76"/>
    <mergeCell ref="BX74:BX75"/>
    <mergeCell ref="BY74:BY75"/>
    <mergeCell ref="BZ74:BZ75"/>
    <mergeCell ref="CA74:CA75"/>
    <mergeCell ref="BM76:BU76"/>
    <mergeCell ref="BM71:BU71"/>
    <mergeCell ref="B72:AV72"/>
    <mergeCell ref="AW72:AZ73"/>
    <mergeCell ref="BA72:BF73"/>
    <mergeCell ref="BG72:BL73"/>
    <mergeCell ref="BM72:BU73"/>
    <mergeCell ref="CB74:CB75"/>
    <mergeCell ref="CC74:CC75"/>
    <mergeCell ref="CB72:CB73"/>
    <mergeCell ref="CC72:CC73"/>
    <mergeCell ref="B73:AV73"/>
    <mergeCell ref="B74:AV74"/>
    <mergeCell ref="AW74:AZ75"/>
    <mergeCell ref="BA74:BF75"/>
    <mergeCell ref="BG74:BL75"/>
    <mergeCell ref="BM74:BU75"/>
    <mergeCell ref="BV74:BV75"/>
    <mergeCell ref="BW74:BW75"/>
    <mergeCell ref="BV72:BV73"/>
    <mergeCell ref="BW72:BW73"/>
    <mergeCell ref="BX72:BX73"/>
    <mergeCell ref="BY72:BY73"/>
    <mergeCell ref="BZ72:BZ73"/>
    <mergeCell ref="CA72:CA73"/>
    <mergeCell ref="B69:AV69"/>
    <mergeCell ref="B70:AV70"/>
    <mergeCell ref="AW70:AZ70"/>
    <mergeCell ref="BA70:BF70"/>
    <mergeCell ref="BG70:BL70"/>
    <mergeCell ref="B71:AV71"/>
    <mergeCell ref="AW71:AZ71"/>
    <mergeCell ref="BA71:BF71"/>
    <mergeCell ref="BG71:BL71"/>
    <mergeCell ref="B66:AV66"/>
    <mergeCell ref="AW66:AZ66"/>
    <mergeCell ref="BA66:BF66"/>
    <mergeCell ref="BG66:BL66"/>
    <mergeCell ref="B67:AV67"/>
    <mergeCell ref="AW67:AZ69"/>
    <mergeCell ref="BA67:BF69"/>
    <mergeCell ref="BG67:BL69"/>
    <mergeCell ref="BY63:BY64"/>
    <mergeCell ref="B64:AV64"/>
    <mergeCell ref="B65:AV65"/>
    <mergeCell ref="AW65:AZ65"/>
    <mergeCell ref="BA65:BF65"/>
    <mergeCell ref="BG65:BL65"/>
    <mergeCell ref="B63:AV63"/>
    <mergeCell ref="AW63:AZ64"/>
    <mergeCell ref="BA63:BF64"/>
    <mergeCell ref="BG63:BL64"/>
    <mergeCell ref="BW63:BW64"/>
    <mergeCell ref="BX63:BX64"/>
    <mergeCell ref="BW67:BW69"/>
    <mergeCell ref="BX67:BX69"/>
    <mergeCell ref="BY67:BY69"/>
    <mergeCell ref="B68:AV68"/>
    <mergeCell ref="B62:AV62"/>
    <mergeCell ref="AW62:AZ62"/>
    <mergeCell ref="BA62:BF62"/>
    <mergeCell ref="BG62:BL62"/>
    <mergeCell ref="CC58:CC59"/>
    <mergeCell ref="B59:AV59"/>
    <mergeCell ref="B60:AV60"/>
    <mergeCell ref="AW60:AZ60"/>
    <mergeCell ref="BA60:BF60"/>
    <mergeCell ref="BG60:BL60"/>
    <mergeCell ref="BW58:BW59"/>
    <mergeCell ref="BX58:BX59"/>
    <mergeCell ref="BZ58:BZ59"/>
    <mergeCell ref="CA58:CA59"/>
    <mergeCell ref="CB58:CB59"/>
    <mergeCell ref="B58:AV58"/>
    <mergeCell ref="AW58:AZ59"/>
    <mergeCell ref="BM58:BU59"/>
    <mergeCell ref="BV58:BV59"/>
    <mergeCell ref="BA58:BF58"/>
    <mergeCell ref="BA59:BF59"/>
    <mergeCell ref="BG58:BL58"/>
    <mergeCell ref="BG59:BL59"/>
    <mergeCell ref="BZ55:BZ56"/>
    <mergeCell ref="B55:AV55"/>
    <mergeCell ref="AW55:AZ56"/>
    <mergeCell ref="BM55:BU56"/>
    <mergeCell ref="BV55:BV56"/>
    <mergeCell ref="BA55:BF55"/>
    <mergeCell ref="BA56:BF56"/>
    <mergeCell ref="B61:AV61"/>
    <mergeCell ref="AW61:AZ61"/>
    <mergeCell ref="BA61:BF61"/>
    <mergeCell ref="BG61:BL61"/>
    <mergeCell ref="BG55:BL55"/>
    <mergeCell ref="BG56:BL56"/>
    <mergeCell ref="BM57:BU57"/>
    <mergeCell ref="BY52:BY53"/>
    <mergeCell ref="B53:AV53"/>
    <mergeCell ref="B54:AV54"/>
    <mergeCell ref="AW54:AZ54"/>
    <mergeCell ref="BA54:BF54"/>
    <mergeCell ref="BG54:BL54"/>
    <mergeCell ref="BM54:BU54"/>
    <mergeCell ref="B56:AV56"/>
    <mergeCell ref="B57:AV57"/>
    <mergeCell ref="AW57:AZ57"/>
    <mergeCell ref="BA57:BF57"/>
    <mergeCell ref="BG57:BL57"/>
    <mergeCell ref="BW55:BW56"/>
    <mergeCell ref="BX55:BX56"/>
    <mergeCell ref="B51:AV51"/>
    <mergeCell ref="AW51:AZ51"/>
    <mergeCell ref="BA51:BF51"/>
    <mergeCell ref="BG51:BL51"/>
    <mergeCell ref="B52:AV52"/>
    <mergeCell ref="AW52:AZ53"/>
    <mergeCell ref="BA52:BF53"/>
    <mergeCell ref="BG52:BL53"/>
    <mergeCell ref="BX47:BX49"/>
    <mergeCell ref="BW52:BW53"/>
    <mergeCell ref="BX52:BX53"/>
    <mergeCell ref="B50:AV50"/>
    <mergeCell ref="AW50:AZ50"/>
    <mergeCell ref="BA50:BF50"/>
    <mergeCell ref="BG50:BL50"/>
    <mergeCell ref="CB43:CB46"/>
    <mergeCell ref="CC43:CC46"/>
    <mergeCell ref="B44:AV44"/>
    <mergeCell ref="B45:AV45"/>
    <mergeCell ref="B46:AV46"/>
    <mergeCell ref="B47:AV47"/>
    <mergeCell ref="AW47:AZ49"/>
    <mergeCell ref="BA47:BF49"/>
    <mergeCell ref="BG47:BL49"/>
    <mergeCell ref="BW47:BW49"/>
    <mergeCell ref="BV43:BV46"/>
    <mergeCell ref="BW43:BW46"/>
    <mergeCell ref="BX43:BX46"/>
    <mergeCell ref="BY43:BY46"/>
    <mergeCell ref="BZ43:BZ46"/>
    <mergeCell ref="CA43:CA46"/>
    <mergeCell ref="BM42:BU42"/>
    <mergeCell ref="B43:AV43"/>
    <mergeCell ref="AW43:AZ46"/>
    <mergeCell ref="BA43:BF46"/>
    <mergeCell ref="BG43:BL46"/>
    <mergeCell ref="BM43:BU46"/>
    <mergeCell ref="BY47:BY49"/>
    <mergeCell ref="B48:AV48"/>
    <mergeCell ref="B49:AV49"/>
    <mergeCell ref="B41:AV41"/>
    <mergeCell ref="AW41:AZ41"/>
    <mergeCell ref="BA41:BF41"/>
    <mergeCell ref="BG41:BL41"/>
    <mergeCell ref="B39:AV39"/>
    <mergeCell ref="AW39:AZ40"/>
    <mergeCell ref="BA39:BF40"/>
    <mergeCell ref="BG39:BL40"/>
    <mergeCell ref="B42:AV42"/>
    <mergeCell ref="AW42:AZ42"/>
    <mergeCell ref="BA42:BF42"/>
    <mergeCell ref="BG42:BL42"/>
    <mergeCell ref="BW39:BW40"/>
    <mergeCell ref="BX39:BX40"/>
    <mergeCell ref="B37:AV37"/>
    <mergeCell ref="AW37:AZ37"/>
    <mergeCell ref="BA37:BF37"/>
    <mergeCell ref="BG37:BL37"/>
    <mergeCell ref="BM37:BU37"/>
    <mergeCell ref="B38:AV38"/>
    <mergeCell ref="AW38:AZ38"/>
    <mergeCell ref="BA38:BF38"/>
    <mergeCell ref="BG38:BL38"/>
    <mergeCell ref="BM38:BU38"/>
    <mergeCell ref="B40:AV40"/>
    <mergeCell ref="BG36:BL36"/>
    <mergeCell ref="BM36:BU36"/>
    <mergeCell ref="CC32:CC34"/>
    <mergeCell ref="BV32:BV34"/>
    <mergeCell ref="B35:AV35"/>
    <mergeCell ref="AW35:AZ35"/>
    <mergeCell ref="BA35:BF35"/>
    <mergeCell ref="BG35:BL35"/>
    <mergeCell ref="BM35:BU35"/>
    <mergeCell ref="B36:AV36"/>
    <mergeCell ref="AW36:AZ36"/>
    <mergeCell ref="BA36:BF36"/>
    <mergeCell ref="B33:AV33"/>
    <mergeCell ref="AW33:AZ33"/>
    <mergeCell ref="BG33:BL33"/>
    <mergeCell ref="B34:AV34"/>
    <mergeCell ref="AW34:AZ34"/>
    <mergeCell ref="BG34:BL34"/>
    <mergeCell ref="B27:CC27"/>
    <mergeCell ref="B29:AV29"/>
    <mergeCell ref="AW29:AZ29"/>
    <mergeCell ref="BG29:BL29"/>
    <mergeCell ref="BM29:BU34"/>
    <mergeCell ref="BV29:CC29"/>
    <mergeCell ref="B30:AV30"/>
    <mergeCell ref="AW30:AZ30"/>
    <mergeCell ref="BG30:BL30"/>
    <mergeCell ref="B31:AV31"/>
    <mergeCell ref="AW31:AZ31"/>
    <mergeCell ref="BG31:BL31"/>
    <mergeCell ref="BV31:BX31"/>
    <mergeCell ref="BY31:BY34"/>
    <mergeCell ref="BZ31:CC31"/>
    <mergeCell ref="B32:AV32"/>
    <mergeCell ref="AW32:AZ32"/>
    <mergeCell ref="BG32:BL32"/>
    <mergeCell ref="BW32:BW34"/>
    <mergeCell ref="BX32:BX34"/>
    <mergeCell ref="BZ32:BZ34"/>
    <mergeCell ref="CA32:CA34"/>
    <mergeCell ref="CB32:CB34"/>
    <mergeCell ref="BV30:CC30"/>
    <mergeCell ref="J25:BW25"/>
    <mergeCell ref="BZ25:CC25"/>
    <mergeCell ref="BZ18:CC19"/>
    <mergeCell ref="AO20:AQ20"/>
    <mergeCell ref="AT20:BD20"/>
    <mergeCell ref="BE20:BF20"/>
    <mergeCell ref="BG20:BI20"/>
    <mergeCell ref="BZ20:CC20"/>
    <mergeCell ref="BZ26:CC26"/>
    <mergeCell ref="BX8:CC8"/>
    <mergeCell ref="BX9:CC9"/>
    <mergeCell ref="BX10:CC10"/>
    <mergeCell ref="BX11:CC11"/>
    <mergeCell ref="BX12:CC12"/>
    <mergeCell ref="BY13:CC13"/>
    <mergeCell ref="BY14:CC14"/>
    <mergeCell ref="B18:BY18"/>
    <mergeCell ref="AC168:AU168"/>
    <mergeCell ref="AW168:BP168"/>
    <mergeCell ref="CA148:CA149"/>
    <mergeCell ref="CB148:CB149"/>
    <mergeCell ref="CC148:CC149"/>
    <mergeCell ref="CA153:CA154"/>
    <mergeCell ref="CB153:CB154"/>
    <mergeCell ref="CC153:CC154"/>
    <mergeCell ref="CA150:CA152"/>
    <mergeCell ref="CB150:CB152"/>
    <mergeCell ref="CC150:CC152"/>
    <mergeCell ref="BZ21:CC21"/>
    <mergeCell ref="V22:BW22"/>
    <mergeCell ref="BZ22:CC22"/>
    <mergeCell ref="BZ23:CC23"/>
    <mergeCell ref="BZ24:CC24"/>
    <mergeCell ref="BZ148:BZ149"/>
    <mergeCell ref="B148:AV148"/>
    <mergeCell ref="AW148:AZ149"/>
    <mergeCell ref="BA148:BF149"/>
    <mergeCell ref="BG148:BL149"/>
    <mergeCell ref="BV148:BV149"/>
    <mergeCell ref="BZ153:BZ154"/>
    <mergeCell ref="BZ150:BZ152"/>
    <mergeCell ref="C170:Z170"/>
    <mergeCell ref="AC170:AU170"/>
    <mergeCell ref="AW170:BP170"/>
    <mergeCell ref="C164:Z164"/>
    <mergeCell ref="AC164:AU164"/>
    <mergeCell ref="AW164:BP164"/>
    <mergeCell ref="C165:Z165"/>
    <mergeCell ref="AC165:AU165"/>
    <mergeCell ref="BY148:BY149"/>
    <mergeCell ref="B149:AV149"/>
    <mergeCell ref="BX148:BX149"/>
    <mergeCell ref="BW148:BW149"/>
    <mergeCell ref="BX153:BX154"/>
    <mergeCell ref="BY153:BY154"/>
    <mergeCell ref="B154:AV154"/>
    <mergeCell ref="B155:AV155"/>
  </mergeCells>
  <pageMargins left="0.19685039370078741" right="0.19685039370078741" top="0.39370078740157483" bottom="0.19685039370078741" header="0.35433070866141736" footer="0.31496062992125984"/>
  <pageSetup paperSize="9" scale="66" fitToHeight="0" orientation="landscape" r:id="rId1"/>
  <headerFooter alignWithMargins="0"/>
  <rowBreaks count="1" manualBreakCount="1">
    <brk id="116" max="8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L56"/>
  <sheetViews>
    <sheetView topLeftCell="A31" workbookViewId="0">
      <selection activeCell="I24" sqref="I24"/>
    </sheetView>
  </sheetViews>
  <sheetFormatPr defaultRowHeight="15" x14ac:dyDescent="0.25"/>
  <cols>
    <col min="3" max="3" width="14" customWidth="1"/>
    <col min="4" max="4" width="51.140625" customWidth="1"/>
    <col min="5" max="5" width="16.42578125" customWidth="1"/>
    <col min="6" max="6" width="19.42578125" customWidth="1"/>
  </cols>
  <sheetData>
    <row r="2" spans="2:12" ht="15.75" x14ac:dyDescent="0.25">
      <c r="B2" s="718" t="s">
        <v>73</v>
      </c>
      <c r="C2" s="718"/>
      <c r="D2" s="718"/>
      <c r="E2" s="718"/>
      <c r="F2" s="718"/>
      <c r="G2" s="718"/>
      <c r="H2" s="35"/>
    </row>
    <row r="4" spans="2:12" s="25" customFormat="1" ht="17.25" customHeight="1" thickBot="1" x14ac:dyDescent="0.3">
      <c r="B4" s="719" t="s">
        <v>0</v>
      </c>
      <c r="C4" s="719"/>
      <c r="D4" s="26">
        <v>244</v>
      </c>
      <c r="E4" s="23"/>
      <c r="F4" s="24"/>
      <c r="G4" s="24"/>
      <c r="H4" s="24"/>
      <c r="I4" s="24"/>
      <c r="J4" s="24"/>
      <c r="K4" s="24"/>
      <c r="L4" s="24"/>
    </row>
    <row r="6" spans="2:12" s="25" customFormat="1" ht="33.75" customHeight="1" thickBot="1" x14ac:dyDescent="0.3">
      <c r="B6" s="719" t="s">
        <v>1</v>
      </c>
      <c r="C6" s="719"/>
      <c r="D6" s="719"/>
      <c r="E6" s="744" t="s">
        <v>127</v>
      </c>
      <c r="F6" s="744"/>
      <c r="G6" s="21"/>
      <c r="H6" s="21"/>
      <c r="I6" s="21"/>
      <c r="J6" s="21"/>
      <c r="K6" s="21"/>
      <c r="L6" s="24"/>
    </row>
    <row r="8" spans="2:12" ht="15.75" x14ac:dyDescent="0.25">
      <c r="B8" s="718" t="s">
        <v>110</v>
      </c>
      <c r="C8" s="718"/>
      <c r="D8" s="718"/>
      <c r="E8" s="718"/>
      <c r="F8" s="718"/>
    </row>
    <row r="10" spans="2:12" thickBot="1" x14ac:dyDescent="0.35">
      <c r="B10" s="3"/>
      <c r="C10" s="3"/>
      <c r="D10" s="3"/>
      <c r="E10" s="3"/>
      <c r="F10" s="3"/>
    </row>
    <row r="11" spans="2:12" ht="27.75" customHeight="1" x14ac:dyDescent="0.25">
      <c r="B11" s="4" t="s">
        <v>3</v>
      </c>
      <c r="C11" s="779" t="s">
        <v>20</v>
      </c>
      <c r="D11" s="780"/>
      <c r="E11" s="763" t="s">
        <v>105</v>
      </c>
      <c r="F11" s="763" t="s">
        <v>106</v>
      </c>
    </row>
    <row r="12" spans="2:12" ht="16.5" thickBot="1" x14ac:dyDescent="0.3">
      <c r="B12" s="8" t="s">
        <v>4</v>
      </c>
      <c r="C12" s="781"/>
      <c r="D12" s="782"/>
      <c r="E12" s="764"/>
      <c r="F12" s="764"/>
    </row>
    <row r="13" spans="2:12" ht="16.149999999999999" thickBot="1" x14ac:dyDescent="0.35">
      <c r="B13" s="8">
        <v>1</v>
      </c>
      <c r="C13" s="742">
        <v>2</v>
      </c>
      <c r="D13" s="743"/>
      <c r="E13" s="7">
        <v>3</v>
      </c>
      <c r="F13" s="7">
        <v>4</v>
      </c>
    </row>
    <row r="14" spans="2:12" ht="32.25" customHeight="1" thickBot="1" x14ac:dyDescent="0.3">
      <c r="B14" s="102">
        <v>1</v>
      </c>
      <c r="C14" s="732" t="s">
        <v>107</v>
      </c>
      <c r="D14" s="733"/>
      <c r="E14" s="7" t="s">
        <v>9</v>
      </c>
      <c r="F14" s="41">
        <f>SUM(F16:F17)</f>
        <v>0</v>
      </c>
    </row>
    <row r="15" spans="2:12" ht="16.5" thickBot="1" x14ac:dyDescent="0.3">
      <c r="B15" s="102"/>
      <c r="C15" s="88"/>
      <c r="D15" s="18" t="s">
        <v>84</v>
      </c>
      <c r="E15" s="65"/>
      <c r="F15" s="41"/>
    </row>
    <row r="16" spans="2:12" ht="33" customHeight="1" thickBot="1" x14ac:dyDescent="0.35">
      <c r="B16" s="104" t="s">
        <v>148</v>
      </c>
      <c r="C16" s="774"/>
      <c r="D16" s="775"/>
      <c r="E16" s="56">
        <v>0</v>
      </c>
      <c r="F16" s="61"/>
    </row>
    <row r="17" spans="2:6" ht="38.25" customHeight="1" thickBot="1" x14ac:dyDescent="0.35">
      <c r="B17" s="104" t="s">
        <v>158</v>
      </c>
      <c r="C17" s="774"/>
      <c r="D17" s="775"/>
      <c r="E17" s="56"/>
      <c r="F17" s="61"/>
    </row>
    <row r="18" spans="2:6" ht="34.5" customHeight="1" thickBot="1" x14ac:dyDescent="0.3">
      <c r="B18" s="102" t="s">
        <v>188</v>
      </c>
      <c r="C18" s="771" t="s">
        <v>108</v>
      </c>
      <c r="D18" s="772"/>
      <c r="E18" s="7" t="s">
        <v>9</v>
      </c>
      <c r="F18" s="41">
        <f>SUM(F20:F23)</f>
        <v>0</v>
      </c>
    </row>
    <row r="19" spans="2:6" ht="16.5" thickBot="1" x14ac:dyDescent="0.3">
      <c r="B19" s="102"/>
      <c r="C19" s="88"/>
      <c r="D19" s="18" t="s">
        <v>84</v>
      </c>
      <c r="E19" s="7"/>
      <c r="F19" s="41"/>
    </row>
    <row r="20" spans="2:6" ht="16.5" thickBot="1" x14ac:dyDescent="0.3">
      <c r="B20" s="104" t="s">
        <v>149</v>
      </c>
      <c r="C20" s="774" t="s">
        <v>278</v>
      </c>
      <c r="D20" s="775"/>
      <c r="E20" s="56">
        <v>1</v>
      </c>
      <c r="F20" s="61"/>
    </row>
    <row r="21" spans="2:6" ht="16.149999999999999" thickBot="1" x14ac:dyDescent="0.35">
      <c r="B21" s="104" t="s">
        <v>150</v>
      </c>
      <c r="C21" s="774"/>
      <c r="D21" s="775"/>
      <c r="E21" s="56"/>
      <c r="F21" s="61"/>
    </row>
    <row r="22" spans="2:6" ht="16.149999999999999" thickBot="1" x14ac:dyDescent="0.35">
      <c r="B22" s="104" t="s">
        <v>151</v>
      </c>
      <c r="C22" s="774"/>
      <c r="D22" s="775"/>
      <c r="E22" s="56"/>
      <c r="F22" s="61"/>
    </row>
    <row r="23" spans="2:6" ht="16.149999999999999" thickBot="1" x14ac:dyDescent="0.35">
      <c r="B23" s="104" t="s">
        <v>152</v>
      </c>
      <c r="C23" s="774"/>
      <c r="D23" s="775"/>
      <c r="E23" s="56"/>
      <c r="F23" s="61"/>
    </row>
    <row r="24" spans="2:6" ht="31.5" customHeight="1" thickBot="1" x14ac:dyDescent="0.3">
      <c r="B24" s="102" t="s">
        <v>189</v>
      </c>
      <c r="C24" s="771" t="s">
        <v>309</v>
      </c>
      <c r="D24" s="772"/>
      <c r="E24" s="7" t="s">
        <v>9</v>
      </c>
      <c r="F24" s="41"/>
    </row>
    <row r="25" spans="2:6" ht="15.75" x14ac:dyDescent="0.25">
      <c r="B25" s="103"/>
      <c r="C25" s="87"/>
      <c r="D25" s="17" t="s">
        <v>7</v>
      </c>
      <c r="E25" s="68"/>
      <c r="F25" s="60"/>
    </row>
    <row r="26" spans="2:6" ht="16.5" thickBot="1" x14ac:dyDescent="0.3">
      <c r="B26" s="104" t="s">
        <v>190</v>
      </c>
      <c r="C26" s="828" t="s">
        <v>109</v>
      </c>
      <c r="D26" s="777"/>
      <c r="E26" s="127"/>
      <c r="F26" s="61">
        <v>0</v>
      </c>
    </row>
    <row r="27" spans="2:6" ht="16.149999999999999" thickBot="1" x14ac:dyDescent="0.35">
      <c r="B27" s="104" t="s">
        <v>191</v>
      </c>
      <c r="C27" s="63"/>
      <c r="D27" s="63"/>
      <c r="E27" s="128"/>
      <c r="F27" s="61"/>
    </row>
    <row r="28" spans="2:6" ht="16.149999999999999" thickBot="1" x14ac:dyDescent="0.35">
      <c r="B28" s="104" t="s">
        <v>192</v>
      </c>
      <c r="C28" s="774"/>
      <c r="D28" s="775"/>
      <c r="E28" s="56"/>
      <c r="F28" s="61"/>
    </row>
    <row r="29" spans="2:6" ht="16.149999999999999" thickBot="1" x14ac:dyDescent="0.35">
      <c r="B29" s="104" t="s">
        <v>193</v>
      </c>
      <c r="C29" s="774"/>
      <c r="D29" s="775"/>
      <c r="E29" s="56"/>
      <c r="F29" s="61"/>
    </row>
    <row r="30" spans="2:6" ht="31.5" customHeight="1" thickBot="1" x14ac:dyDescent="0.3">
      <c r="B30" s="102" t="s">
        <v>196</v>
      </c>
      <c r="C30" s="771" t="s">
        <v>306</v>
      </c>
      <c r="D30" s="772"/>
      <c r="E30" s="7" t="s">
        <v>9</v>
      </c>
      <c r="F30" s="41">
        <f>SUM(F32:F37)</f>
        <v>0</v>
      </c>
    </row>
    <row r="31" spans="2:6" ht="15.75" x14ac:dyDescent="0.25">
      <c r="B31" s="103"/>
      <c r="C31" s="87"/>
      <c r="D31" s="17" t="s">
        <v>7</v>
      </c>
      <c r="E31" s="68"/>
      <c r="F31" s="60"/>
    </row>
    <row r="32" spans="2:6" ht="16.5" thickBot="1" x14ac:dyDescent="0.3">
      <c r="B32" s="104" t="s">
        <v>197</v>
      </c>
      <c r="C32" s="768" t="s">
        <v>217</v>
      </c>
      <c r="D32" s="769"/>
      <c r="E32" s="56"/>
      <c r="F32" s="61"/>
    </row>
    <row r="33" spans="2:6" ht="16.5" thickBot="1" x14ac:dyDescent="0.3">
      <c r="B33" s="104" t="s">
        <v>198</v>
      </c>
      <c r="C33" s="766" t="s">
        <v>218</v>
      </c>
      <c r="D33" s="767"/>
      <c r="E33" s="56"/>
      <c r="F33" s="61"/>
    </row>
    <row r="34" spans="2:6" ht="16.149999999999999" thickBot="1" x14ac:dyDescent="0.35">
      <c r="B34" s="104" t="s">
        <v>199</v>
      </c>
      <c r="C34" s="766"/>
      <c r="D34" s="767"/>
      <c r="E34" s="56"/>
      <c r="F34" s="61"/>
    </row>
    <row r="35" spans="2:6" ht="16.149999999999999" thickBot="1" x14ac:dyDescent="0.35">
      <c r="B35" s="104" t="s">
        <v>200</v>
      </c>
      <c r="C35" s="766"/>
      <c r="D35" s="767"/>
      <c r="E35" s="56"/>
      <c r="F35" s="61"/>
    </row>
    <row r="36" spans="2:6" ht="16.149999999999999" thickBot="1" x14ac:dyDescent="0.35">
      <c r="B36" s="104" t="s">
        <v>201</v>
      </c>
      <c r="C36" s="766"/>
      <c r="D36" s="767"/>
      <c r="E36" s="56"/>
      <c r="F36" s="61"/>
    </row>
    <row r="37" spans="2:6" ht="16.149999999999999" thickBot="1" x14ac:dyDescent="0.35">
      <c r="B37" s="104" t="s">
        <v>202</v>
      </c>
      <c r="C37" s="766"/>
      <c r="D37" s="767"/>
      <c r="E37" s="56"/>
      <c r="F37" s="61"/>
    </row>
    <row r="38" spans="2:6" ht="31.5" customHeight="1" thickBot="1" x14ac:dyDescent="0.3">
      <c r="B38" s="102" t="s">
        <v>205</v>
      </c>
      <c r="C38" s="771" t="s">
        <v>299</v>
      </c>
      <c r="D38" s="772"/>
      <c r="E38" s="7" t="s">
        <v>9</v>
      </c>
      <c r="F38" s="41">
        <f>SUM(F40:F41)</f>
        <v>0</v>
      </c>
    </row>
    <row r="39" spans="2:6" ht="15.75" x14ac:dyDescent="0.25">
      <c r="B39" s="103"/>
      <c r="C39" s="87"/>
      <c r="D39" s="17" t="s">
        <v>7</v>
      </c>
      <c r="E39" s="68"/>
      <c r="F39" s="60"/>
    </row>
    <row r="40" spans="2:6" ht="16.5" thickBot="1" x14ac:dyDescent="0.3">
      <c r="B40" s="104" t="s">
        <v>206</v>
      </c>
      <c r="C40" s="768" t="s">
        <v>220</v>
      </c>
      <c r="D40" s="769"/>
      <c r="E40" s="56"/>
      <c r="F40" s="61"/>
    </row>
    <row r="41" spans="2:6" ht="16.5" thickBot="1" x14ac:dyDescent="0.3">
      <c r="B41" s="104" t="s">
        <v>207</v>
      </c>
      <c r="C41" s="766" t="s">
        <v>221</v>
      </c>
      <c r="D41" s="767"/>
      <c r="E41" s="56"/>
      <c r="F41" s="61"/>
    </row>
    <row r="42" spans="2:6" ht="31.5" customHeight="1" thickBot="1" x14ac:dyDescent="0.3">
      <c r="B42" s="102" t="s">
        <v>222</v>
      </c>
      <c r="C42" s="778" t="s">
        <v>223</v>
      </c>
      <c r="D42" s="772"/>
      <c r="E42" s="7" t="s">
        <v>9</v>
      </c>
      <c r="F42" s="41">
        <f>F44+F45</f>
        <v>0</v>
      </c>
    </row>
    <row r="43" spans="2:6" ht="16.5" thickBot="1" x14ac:dyDescent="0.3">
      <c r="B43" s="103"/>
      <c r="C43" s="87"/>
      <c r="D43" s="17" t="s">
        <v>7</v>
      </c>
      <c r="E43" s="68"/>
      <c r="F43" s="60"/>
    </row>
    <row r="44" spans="2:6" ht="16.5" thickBot="1" x14ac:dyDescent="0.3">
      <c r="B44" s="130" t="s">
        <v>224</v>
      </c>
      <c r="C44" s="826" t="s">
        <v>305</v>
      </c>
      <c r="D44" s="827"/>
      <c r="E44" s="128"/>
      <c r="F44" s="129"/>
    </row>
    <row r="45" spans="2:6" ht="16.5" thickBot="1" x14ac:dyDescent="0.3">
      <c r="B45" s="104" t="s">
        <v>225</v>
      </c>
      <c r="C45" s="770" t="s">
        <v>316</v>
      </c>
      <c r="D45" s="767"/>
      <c r="E45" s="56"/>
      <c r="F45" s="61"/>
    </row>
    <row r="46" spans="2:6" ht="16.5" thickBot="1" x14ac:dyDescent="0.3">
      <c r="B46" s="104" t="s">
        <v>226</v>
      </c>
      <c r="C46" s="766"/>
      <c r="D46" s="767"/>
      <c r="E46" s="56"/>
      <c r="F46" s="61"/>
    </row>
    <row r="47" spans="2:6" ht="16.5" thickBot="1" x14ac:dyDescent="0.3">
      <c r="B47" s="104" t="s">
        <v>227</v>
      </c>
      <c r="C47" s="766"/>
      <c r="D47" s="767"/>
      <c r="E47" s="56"/>
      <c r="F47" s="61"/>
    </row>
    <row r="48" spans="2:6" ht="16.5" thickBot="1" x14ac:dyDescent="0.3">
      <c r="B48" s="104" t="s">
        <v>228</v>
      </c>
      <c r="C48" s="766"/>
      <c r="D48" s="767"/>
      <c r="E48" s="56"/>
      <c r="F48" s="61"/>
    </row>
    <row r="49" spans="2:6" ht="16.5" thickBot="1" x14ac:dyDescent="0.3">
      <c r="B49" s="104" t="s">
        <v>229</v>
      </c>
      <c r="C49" s="766"/>
      <c r="D49" s="767"/>
      <c r="E49" s="56"/>
      <c r="F49" s="61"/>
    </row>
    <row r="50" spans="2:6" ht="16.5" thickBot="1" x14ac:dyDescent="0.3">
      <c r="B50" s="104" t="s">
        <v>230</v>
      </c>
      <c r="C50" s="766"/>
      <c r="D50" s="767"/>
      <c r="E50" s="56"/>
      <c r="F50" s="61"/>
    </row>
    <row r="51" spans="2:6" ht="16.5" thickBot="1" x14ac:dyDescent="0.3">
      <c r="B51" s="104" t="s">
        <v>231</v>
      </c>
      <c r="C51" s="766"/>
      <c r="D51" s="767"/>
      <c r="E51" s="56"/>
      <c r="F51" s="61"/>
    </row>
    <row r="52" spans="2:6" ht="16.5" thickBot="1" x14ac:dyDescent="0.3">
      <c r="B52" s="104" t="s">
        <v>232</v>
      </c>
      <c r="C52" s="766"/>
      <c r="D52" s="767"/>
      <c r="E52" s="56"/>
      <c r="F52" s="61"/>
    </row>
    <row r="53" spans="2:6" ht="16.5" thickBot="1" x14ac:dyDescent="0.3">
      <c r="B53" s="104" t="s">
        <v>233</v>
      </c>
      <c r="C53" s="766"/>
      <c r="D53" s="767"/>
      <c r="E53" s="56"/>
      <c r="F53" s="61"/>
    </row>
    <row r="54" spans="2:6" ht="16.5" thickBot="1" x14ac:dyDescent="0.3">
      <c r="B54" s="104" t="s">
        <v>234</v>
      </c>
      <c r="C54" s="766"/>
      <c r="D54" s="767"/>
      <c r="E54" s="56"/>
      <c r="F54" s="61"/>
    </row>
    <row r="55" spans="2:6" ht="16.5" thickBot="1" x14ac:dyDescent="0.3">
      <c r="B55" s="104" t="s">
        <v>235</v>
      </c>
      <c r="C55" s="766"/>
      <c r="D55" s="767"/>
      <c r="E55" s="56"/>
      <c r="F55" s="61"/>
    </row>
    <row r="56" spans="2:6" ht="16.5" thickBot="1" x14ac:dyDescent="0.3">
      <c r="B56" s="102"/>
      <c r="C56" s="730" t="s">
        <v>8</v>
      </c>
      <c r="D56" s="731"/>
      <c r="E56" s="7" t="s">
        <v>9</v>
      </c>
      <c r="F56" s="41">
        <f>F14+F18+F24+F30+F38+F42</f>
        <v>0</v>
      </c>
    </row>
  </sheetData>
  <mergeCells count="45">
    <mergeCell ref="C18:D18"/>
    <mergeCell ref="C20:D20"/>
    <mergeCell ref="B2:G2"/>
    <mergeCell ref="B4:C4"/>
    <mergeCell ref="B6:D6"/>
    <mergeCell ref="E6:F6"/>
    <mergeCell ref="B8:F8"/>
    <mergeCell ref="C11:D12"/>
    <mergeCell ref="E11:E12"/>
    <mergeCell ref="F11:F12"/>
    <mergeCell ref="C13:D13"/>
    <mergeCell ref="C14:D14"/>
    <mergeCell ref="C16:D16"/>
    <mergeCell ref="C17:D17"/>
    <mergeCell ref="C21:D21"/>
    <mergeCell ref="C22:D22"/>
    <mergeCell ref="C23:D23"/>
    <mergeCell ref="C24:D24"/>
    <mergeCell ref="C26:D26"/>
    <mergeCell ref="C36:D36"/>
    <mergeCell ref="C37:D37"/>
    <mergeCell ref="C38:D38"/>
    <mergeCell ref="C40:D40"/>
    <mergeCell ref="C41:D41"/>
    <mergeCell ref="C28:D28"/>
    <mergeCell ref="C29:D29"/>
    <mergeCell ref="C30:D30"/>
    <mergeCell ref="C32:D32"/>
    <mergeCell ref="C35:D35"/>
    <mergeCell ref="C33:D33"/>
    <mergeCell ref="C34:D34"/>
    <mergeCell ref="C47:D47"/>
    <mergeCell ref="C42:D42"/>
    <mergeCell ref="C45:D45"/>
    <mergeCell ref="C46:D46"/>
    <mergeCell ref="C48:D48"/>
    <mergeCell ref="C44:D44"/>
    <mergeCell ref="C55:D55"/>
    <mergeCell ref="C56:D56"/>
    <mergeCell ref="C49:D49"/>
    <mergeCell ref="C50:D50"/>
    <mergeCell ref="C51:D51"/>
    <mergeCell ref="C52:D52"/>
    <mergeCell ref="C53:D53"/>
    <mergeCell ref="C54:D54"/>
  </mergeCells>
  <phoneticPr fontId="16" type="noConversion"/>
  <pageMargins left="0.70866141732283472" right="0.70866141732283472" top="0.74803149606299213" bottom="0.74803149606299213" header="0.31496062992125984" footer="0.31496062992125984"/>
  <pageSetup paperSize="9" scale="6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L17"/>
  <sheetViews>
    <sheetView topLeftCell="A5" workbookViewId="0">
      <selection activeCell="N16" sqref="N16"/>
    </sheetView>
  </sheetViews>
  <sheetFormatPr defaultRowHeight="15" x14ac:dyDescent="0.25"/>
  <cols>
    <col min="3" max="3" width="15" customWidth="1"/>
    <col min="4" max="4" width="27.28515625" customWidth="1"/>
    <col min="5" max="5" width="21.7109375" customWidth="1"/>
    <col min="6" max="6" width="14" customWidth="1"/>
    <col min="7" max="7" width="10.7109375" customWidth="1"/>
    <col min="8" max="8" width="14.140625" customWidth="1"/>
  </cols>
  <sheetData>
    <row r="2" spans="2:12" ht="15.75" x14ac:dyDescent="0.25">
      <c r="B2" s="718" t="s">
        <v>18</v>
      </c>
      <c r="C2" s="718"/>
      <c r="D2" s="718"/>
      <c r="E2" s="718"/>
      <c r="F2" s="718"/>
      <c r="G2" s="718"/>
      <c r="H2" s="718"/>
    </row>
    <row r="3" spans="2:12" ht="17.25" customHeight="1" x14ac:dyDescent="0.3">
      <c r="B3" s="11"/>
      <c r="C3" s="11"/>
      <c r="D3" s="11"/>
      <c r="E3" s="19"/>
      <c r="F3" s="12"/>
      <c r="G3" s="12"/>
      <c r="H3" s="12"/>
    </row>
    <row r="4" spans="2:12" s="25" customFormat="1" ht="17.25" customHeight="1" thickBot="1" x14ac:dyDescent="0.3">
      <c r="B4" s="719" t="s">
        <v>0</v>
      </c>
      <c r="C4" s="719"/>
      <c r="D4" s="26">
        <v>112</v>
      </c>
      <c r="E4" s="23"/>
      <c r="F4" s="24"/>
      <c r="G4" s="24"/>
      <c r="H4" s="24"/>
      <c r="I4" s="24"/>
      <c r="J4" s="24"/>
      <c r="K4" s="24"/>
      <c r="L4" s="24"/>
    </row>
    <row r="5" spans="2:12" s="25" customFormat="1" ht="18" customHeight="1" x14ac:dyDescent="0.3">
      <c r="B5" s="22"/>
      <c r="C5" s="22"/>
      <c r="D5" s="22"/>
      <c r="E5" s="22"/>
      <c r="F5" s="23"/>
      <c r="G5" s="23"/>
      <c r="H5" s="23"/>
    </row>
    <row r="6" spans="2:12" s="25" customFormat="1" ht="18" customHeight="1" thickBot="1" x14ac:dyDescent="0.3">
      <c r="B6" s="719" t="s">
        <v>1</v>
      </c>
      <c r="C6" s="719"/>
      <c r="D6" s="719"/>
      <c r="E6" s="744" t="s">
        <v>128</v>
      </c>
      <c r="F6" s="744"/>
      <c r="G6" s="744"/>
      <c r="H6" s="744"/>
      <c r="I6" s="21"/>
      <c r="J6" s="21"/>
      <c r="K6" s="21"/>
      <c r="L6" s="24"/>
    </row>
    <row r="7" spans="2:12" ht="15.6" x14ac:dyDescent="0.3">
      <c r="B7" s="20"/>
      <c r="C7" s="20"/>
      <c r="D7" s="20"/>
      <c r="E7" s="20"/>
      <c r="F7" s="20"/>
      <c r="G7" s="20"/>
      <c r="H7" s="20"/>
    </row>
    <row r="8" spans="2:12" ht="15.75" x14ac:dyDescent="0.25">
      <c r="B8" s="718" t="s">
        <v>143</v>
      </c>
      <c r="C8" s="718"/>
      <c r="D8" s="718"/>
      <c r="E8" s="718"/>
      <c r="F8" s="718"/>
      <c r="G8" s="718"/>
      <c r="H8" s="718"/>
    </row>
    <row r="9" spans="2:12" thickBot="1" x14ac:dyDescent="0.35"/>
    <row r="10" spans="2:12" ht="31.5" customHeight="1" x14ac:dyDescent="0.25">
      <c r="B10" s="706" t="s">
        <v>17</v>
      </c>
      <c r="C10" s="720" t="s">
        <v>20</v>
      </c>
      <c r="D10" s="722"/>
      <c r="E10" s="706" t="s">
        <v>31</v>
      </c>
      <c r="F10" s="706" t="s">
        <v>32</v>
      </c>
      <c r="G10" s="706" t="s">
        <v>30</v>
      </c>
      <c r="H10" s="706" t="s">
        <v>182</v>
      </c>
    </row>
    <row r="11" spans="2:12" ht="27" customHeight="1" x14ac:dyDescent="0.25">
      <c r="B11" s="707"/>
      <c r="C11" s="723"/>
      <c r="D11" s="725"/>
      <c r="E11" s="707"/>
      <c r="F11" s="707"/>
      <c r="G11" s="707"/>
      <c r="H11" s="707"/>
    </row>
    <row r="12" spans="2:12" ht="15.75" customHeight="1" thickBot="1" x14ac:dyDescent="0.3">
      <c r="B12" s="708"/>
      <c r="C12" s="726"/>
      <c r="D12" s="728"/>
      <c r="E12" s="708"/>
      <c r="F12" s="708"/>
      <c r="G12" s="708"/>
      <c r="H12" s="708"/>
    </row>
    <row r="13" spans="2:12" ht="16.149999999999999" thickBot="1" x14ac:dyDescent="0.35">
      <c r="B13" s="8">
        <v>1</v>
      </c>
      <c r="C13" s="742">
        <v>2</v>
      </c>
      <c r="D13" s="743"/>
      <c r="E13" s="7">
        <v>3</v>
      </c>
      <c r="F13" s="68">
        <v>4</v>
      </c>
      <c r="G13" s="7">
        <v>5</v>
      </c>
      <c r="H13" s="68">
        <v>6</v>
      </c>
    </row>
    <row r="14" spans="2:12" ht="109.5" customHeight="1" thickBot="1" x14ac:dyDescent="0.3">
      <c r="B14" s="36">
        <v>1</v>
      </c>
      <c r="C14" s="740" t="s">
        <v>178</v>
      </c>
      <c r="D14" s="741"/>
      <c r="E14" s="124" t="s">
        <v>9</v>
      </c>
      <c r="F14" s="125"/>
      <c r="G14" s="124" t="s">
        <v>9</v>
      </c>
      <c r="H14" s="126"/>
    </row>
    <row r="15" spans="2:12" ht="109.5" customHeight="1" thickBot="1" x14ac:dyDescent="0.3">
      <c r="B15" s="36">
        <v>2</v>
      </c>
      <c r="C15" s="829" t="s">
        <v>296</v>
      </c>
      <c r="D15" s="830"/>
      <c r="E15" s="122" t="s">
        <v>130</v>
      </c>
      <c r="F15" s="125"/>
      <c r="G15" s="122" t="s">
        <v>130</v>
      </c>
      <c r="H15" s="126"/>
    </row>
    <row r="16" spans="2:12" ht="101.25" customHeight="1" thickBot="1" x14ac:dyDescent="0.3">
      <c r="B16" s="36">
        <v>3</v>
      </c>
      <c r="C16" s="831" t="s">
        <v>684</v>
      </c>
      <c r="D16" s="741"/>
      <c r="E16" s="45" t="s">
        <v>9</v>
      </c>
      <c r="F16" s="46"/>
      <c r="G16" s="45" t="s">
        <v>9</v>
      </c>
      <c r="H16" s="123"/>
    </row>
    <row r="17" spans="2:8" ht="16.5" thickBot="1" x14ac:dyDescent="0.3">
      <c r="B17" s="10"/>
      <c r="C17" s="730" t="s">
        <v>8</v>
      </c>
      <c r="D17" s="794"/>
      <c r="E17" s="48" t="s">
        <v>9</v>
      </c>
      <c r="F17" s="49"/>
      <c r="G17" s="47" t="s">
        <v>9</v>
      </c>
      <c r="H17" s="50">
        <f>SUM(H14:H16)</f>
        <v>0</v>
      </c>
    </row>
  </sheetData>
  <mergeCells count="16">
    <mergeCell ref="C17:D17"/>
    <mergeCell ref="B2:H2"/>
    <mergeCell ref="B4:C4"/>
    <mergeCell ref="B6:D6"/>
    <mergeCell ref="E6:H6"/>
    <mergeCell ref="B8:H8"/>
    <mergeCell ref="B10:B12"/>
    <mergeCell ref="C10:D12"/>
    <mergeCell ref="E10:E12"/>
    <mergeCell ref="F10:F12"/>
    <mergeCell ref="G10:G12"/>
    <mergeCell ref="H10:H12"/>
    <mergeCell ref="C13:D13"/>
    <mergeCell ref="C14:D14"/>
    <mergeCell ref="C15:D15"/>
    <mergeCell ref="C16:D16"/>
  </mergeCells>
  <pageMargins left="0.70866141732283472" right="0.70866141732283472" top="0.74803149606299213" bottom="0.74803149606299213" header="0.31496062992125984" footer="0.31496062992125984"/>
  <pageSetup paperSize="9" scale="72" orientation="portrait" horizontalDpi="180" verticalDpi="18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L17"/>
  <sheetViews>
    <sheetView topLeftCell="A5" workbookViewId="0">
      <selection activeCell="T16" sqref="T16"/>
    </sheetView>
  </sheetViews>
  <sheetFormatPr defaultRowHeight="15" x14ac:dyDescent="0.25"/>
  <cols>
    <col min="3" max="3" width="15" customWidth="1"/>
    <col min="4" max="4" width="27.28515625" customWidth="1"/>
    <col min="5" max="5" width="21.7109375" customWidth="1"/>
    <col min="6" max="6" width="14" customWidth="1"/>
    <col min="7" max="7" width="10.7109375" customWidth="1"/>
    <col min="8" max="8" width="14.140625" customWidth="1"/>
  </cols>
  <sheetData>
    <row r="2" spans="2:12" ht="15.75" x14ac:dyDescent="0.25">
      <c r="B2" s="718" t="s">
        <v>18</v>
      </c>
      <c r="C2" s="718"/>
      <c r="D2" s="718"/>
      <c r="E2" s="718"/>
      <c r="F2" s="718"/>
      <c r="G2" s="718"/>
      <c r="H2" s="718"/>
    </row>
    <row r="3" spans="2:12" ht="17.25" customHeight="1" x14ac:dyDescent="0.3">
      <c r="B3" s="11"/>
      <c r="C3" s="11"/>
      <c r="D3" s="11"/>
      <c r="E3" s="19"/>
      <c r="F3" s="12"/>
      <c r="G3" s="12"/>
      <c r="H3" s="12"/>
    </row>
    <row r="4" spans="2:12" s="25" customFormat="1" ht="17.25" customHeight="1" thickBot="1" x14ac:dyDescent="0.3">
      <c r="B4" s="719" t="s">
        <v>0</v>
      </c>
      <c r="C4" s="719"/>
      <c r="D4" s="26">
        <v>112</v>
      </c>
      <c r="E4" s="23"/>
      <c r="F4" s="24"/>
      <c r="G4" s="24"/>
      <c r="H4" s="24"/>
      <c r="I4" s="24"/>
      <c r="J4" s="24"/>
      <c r="K4" s="24"/>
      <c r="L4" s="24"/>
    </row>
    <row r="5" spans="2:12" s="25" customFormat="1" ht="18" customHeight="1" x14ac:dyDescent="0.3">
      <c r="B5" s="22"/>
      <c r="C5" s="22"/>
      <c r="D5" s="22"/>
      <c r="E5" s="22"/>
      <c r="F5" s="23"/>
      <c r="G5" s="23"/>
      <c r="H5" s="23"/>
    </row>
    <row r="6" spans="2:12" s="25" customFormat="1" ht="18" customHeight="1" thickBot="1" x14ac:dyDescent="0.3">
      <c r="B6" s="719" t="s">
        <v>1</v>
      </c>
      <c r="C6" s="719"/>
      <c r="D6" s="719"/>
      <c r="E6" s="744" t="s">
        <v>128</v>
      </c>
      <c r="F6" s="744"/>
      <c r="G6" s="744"/>
      <c r="H6" s="744"/>
      <c r="I6" s="21"/>
      <c r="J6" s="21"/>
      <c r="K6" s="21"/>
      <c r="L6" s="24"/>
    </row>
    <row r="7" spans="2:12" ht="15.6" x14ac:dyDescent="0.3">
      <c r="B7" s="20"/>
      <c r="C7" s="20"/>
      <c r="D7" s="20"/>
      <c r="E7" s="20"/>
      <c r="F7" s="20"/>
      <c r="G7" s="20"/>
      <c r="H7" s="20"/>
    </row>
    <row r="8" spans="2:12" ht="15.75" x14ac:dyDescent="0.25">
      <c r="B8" s="718" t="s">
        <v>143</v>
      </c>
      <c r="C8" s="718"/>
      <c r="D8" s="718"/>
      <c r="E8" s="718"/>
      <c r="F8" s="718"/>
      <c r="G8" s="718"/>
      <c r="H8" s="718"/>
    </row>
    <row r="9" spans="2:12" thickBot="1" x14ac:dyDescent="0.35"/>
    <row r="10" spans="2:12" ht="31.5" customHeight="1" x14ac:dyDescent="0.25">
      <c r="B10" s="706" t="s">
        <v>17</v>
      </c>
      <c r="C10" s="720" t="s">
        <v>20</v>
      </c>
      <c r="D10" s="722"/>
      <c r="E10" s="706" t="s">
        <v>31</v>
      </c>
      <c r="F10" s="706" t="s">
        <v>32</v>
      </c>
      <c r="G10" s="706" t="s">
        <v>30</v>
      </c>
      <c r="H10" s="706" t="s">
        <v>182</v>
      </c>
    </row>
    <row r="11" spans="2:12" ht="27" customHeight="1" x14ac:dyDescent="0.25">
      <c r="B11" s="707"/>
      <c r="C11" s="723"/>
      <c r="D11" s="725"/>
      <c r="E11" s="707"/>
      <c r="F11" s="707"/>
      <c r="G11" s="707"/>
      <c r="H11" s="707"/>
    </row>
    <row r="12" spans="2:12" ht="15.75" customHeight="1" thickBot="1" x14ac:dyDescent="0.3">
      <c r="B12" s="708"/>
      <c r="C12" s="726"/>
      <c r="D12" s="728"/>
      <c r="E12" s="708"/>
      <c r="F12" s="708"/>
      <c r="G12" s="708"/>
      <c r="H12" s="708"/>
    </row>
    <row r="13" spans="2:12" ht="16.149999999999999" thickBot="1" x14ac:dyDescent="0.35">
      <c r="B13" s="8">
        <v>1</v>
      </c>
      <c r="C13" s="742">
        <v>2</v>
      </c>
      <c r="D13" s="743"/>
      <c r="E13" s="7">
        <v>3</v>
      </c>
      <c r="F13" s="68">
        <v>4</v>
      </c>
      <c r="G13" s="7">
        <v>5</v>
      </c>
      <c r="H13" s="68">
        <v>6</v>
      </c>
    </row>
    <row r="14" spans="2:12" ht="109.5" customHeight="1" thickBot="1" x14ac:dyDescent="0.3">
      <c r="B14" s="36">
        <v>1</v>
      </c>
      <c r="C14" s="831" t="s">
        <v>685</v>
      </c>
      <c r="D14" s="741"/>
      <c r="E14" s="124" t="s">
        <v>9</v>
      </c>
      <c r="F14" s="125"/>
      <c r="G14" s="124" t="s">
        <v>9</v>
      </c>
      <c r="H14" s="126"/>
    </row>
    <row r="15" spans="2:12" ht="109.5" customHeight="1" thickBot="1" x14ac:dyDescent="0.3">
      <c r="B15" s="36">
        <v>2</v>
      </c>
      <c r="C15" s="829" t="s">
        <v>296</v>
      </c>
      <c r="D15" s="830"/>
      <c r="E15" s="122" t="s">
        <v>130</v>
      </c>
      <c r="F15" s="125">
        <v>2</v>
      </c>
      <c r="G15" s="122" t="s">
        <v>130</v>
      </c>
      <c r="H15" s="126"/>
    </row>
    <row r="16" spans="2:12" ht="101.25" customHeight="1" thickBot="1" x14ac:dyDescent="0.3">
      <c r="B16" s="36">
        <v>3</v>
      </c>
      <c r="C16" s="740" t="s">
        <v>179</v>
      </c>
      <c r="D16" s="741"/>
      <c r="E16" s="45" t="s">
        <v>9</v>
      </c>
      <c r="F16" s="46"/>
      <c r="G16" s="45" t="s">
        <v>9</v>
      </c>
      <c r="H16" s="123"/>
    </row>
    <row r="17" spans="2:8" ht="16.5" thickBot="1" x14ac:dyDescent="0.3">
      <c r="B17" s="10"/>
      <c r="C17" s="730" t="s">
        <v>8</v>
      </c>
      <c r="D17" s="794"/>
      <c r="E17" s="48" t="s">
        <v>9</v>
      </c>
      <c r="F17" s="49"/>
      <c r="G17" s="47" t="s">
        <v>9</v>
      </c>
      <c r="H17" s="50">
        <f>SUM(H14:H16)</f>
        <v>0</v>
      </c>
    </row>
  </sheetData>
  <mergeCells count="16">
    <mergeCell ref="B10:B12"/>
    <mergeCell ref="C10:D12"/>
    <mergeCell ref="E10:E12"/>
    <mergeCell ref="F10:F12"/>
    <mergeCell ref="B2:H2"/>
    <mergeCell ref="B4:C4"/>
    <mergeCell ref="B6:D6"/>
    <mergeCell ref="B8:H8"/>
    <mergeCell ref="E6:H6"/>
    <mergeCell ref="H10:H12"/>
    <mergeCell ref="C17:D17"/>
    <mergeCell ref="C16:D16"/>
    <mergeCell ref="C13:D13"/>
    <mergeCell ref="C14:D14"/>
    <mergeCell ref="G10:G12"/>
    <mergeCell ref="C15:D15"/>
  </mergeCells>
  <phoneticPr fontId="16" type="noConversion"/>
  <pageMargins left="0.70866141732283472" right="0.70866141732283472" top="0.74803149606299213" bottom="0.74803149606299213" header="0.31496062992125984" footer="0.31496062992125984"/>
  <pageSetup paperSize="9" scale="72" orientation="portrait" horizontalDpi="180" verticalDpi="18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L18"/>
  <sheetViews>
    <sheetView showZeros="0" topLeftCell="A4" workbookViewId="0">
      <selection activeCell="H17" sqref="H17"/>
    </sheetView>
  </sheetViews>
  <sheetFormatPr defaultRowHeight="15" x14ac:dyDescent="0.25"/>
  <cols>
    <col min="2" max="2" width="8.7109375" customWidth="1"/>
    <col min="3" max="3" width="33.85546875" customWidth="1"/>
    <col min="4" max="4" width="16" customWidth="1"/>
    <col min="5" max="5" width="16.42578125" customWidth="1"/>
    <col min="6" max="6" width="18.5703125" customWidth="1"/>
  </cols>
  <sheetData>
    <row r="2" spans="2:12" ht="15.75" x14ac:dyDescent="0.25">
      <c r="B2" s="718" t="s">
        <v>73</v>
      </c>
      <c r="C2" s="718"/>
      <c r="D2" s="718"/>
      <c r="E2" s="718"/>
      <c r="F2" s="718"/>
      <c r="G2" s="34"/>
    </row>
    <row r="4" spans="2:12" s="25" customFormat="1" ht="17.25" customHeight="1" thickBot="1" x14ac:dyDescent="0.3">
      <c r="B4" s="719" t="s">
        <v>0</v>
      </c>
      <c r="C4" s="719"/>
      <c r="D4" s="26">
        <v>112</v>
      </c>
      <c r="E4" s="23"/>
      <c r="F4" s="24"/>
      <c r="G4" s="24"/>
      <c r="H4" s="24"/>
      <c r="I4" s="24"/>
      <c r="J4" s="24"/>
      <c r="K4" s="24"/>
      <c r="L4" s="24"/>
    </row>
    <row r="6" spans="2:12" s="25" customFormat="1" ht="18" customHeight="1" thickBot="1" x14ac:dyDescent="0.3">
      <c r="B6" s="719" t="s">
        <v>1</v>
      </c>
      <c r="C6" s="719"/>
      <c r="D6" s="744" t="s">
        <v>128</v>
      </c>
      <c r="E6" s="744"/>
      <c r="F6" s="744"/>
      <c r="G6" s="21"/>
      <c r="H6" s="21"/>
      <c r="I6" s="21"/>
      <c r="J6" s="21"/>
      <c r="K6" s="21"/>
      <c r="L6" s="24"/>
    </row>
    <row r="8" spans="2:12" ht="15.75" x14ac:dyDescent="0.25">
      <c r="B8" s="718" t="s">
        <v>79</v>
      </c>
      <c r="C8" s="718"/>
      <c r="D8" s="718"/>
      <c r="E8" s="718"/>
      <c r="F8" s="718"/>
    </row>
    <row r="10" spans="2:12" thickBot="1" x14ac:dyDescent="0.35">
      <c r="B10" s="3"/>
      <c r="C10" s="3"/>
      <c r="D10" s="3"/>
      <c r="E10" s="3"/>
      <c r="F10" s="3"/>
    </row>
    <row r="11" spans="2:12" ht="62.25" customHeight="1" x14ac:dyDescent="0.25">
      <c r="B11" s="4" t="s">
        <v>3</v>
      </c>
      <c r="C11" s="763" t="s">
        <v>20</v>
      </c>
      <c r="D11" s="763" t="s">
        <v>75</v>
      </c>
      <c r="E11" s="763" t="s">
        <v>76</v>
      </c>
      <c r="F11" s="763" t="s">
        <v>77</v>
      </c>
    </row>
    <row r="12" spans="2:12" ht="16.5" thickBot="1" x14ac:dyDescent="0.3">
      <c r="B12" s="8" t="s">
        <v>4</v>
      </c>
      <c r="C12" s="764"/>
      <c r="D12" s="764"/>
      <c r="E12" s="764"/>
      <c r="F12" s="764"/>
    </row>
    <row r="13" spans="2:12" ht="16.149999999999999" thickBot="1" x14ac:dyDescent="0.35">
      <c r="B13" s="8">
        <v>1</v>
      </c>
      <c r="C13" s="7">
        <v>2</v>
      </c>
      <c r="D13" s="7">
        <v>3</v>
      </c>
      <c r="E13" s="7">
        <v>4</v>
      </c>
      <c r="F13" s="7">
        <v>5</v>
      </c>
    </row>
    <row r="14" spans="2:12" ht="60.75" customHeight="1" thickBot="1" x14ac:dyDescent="0.3">
      <c r="B14" s="36">
        <v>1</v>
      </c>
      <c r="C14" s="18" t="s">
        <v>177</v>
      </c>
      <c r="D14" s="106" t="s">
        <v>130</v>
      </c>
      <c r="E14" s="45" t="s">
        <v>130</v>
      </c>
      <c r="F14" s="41"/>
    </row>
    <row r="15" spans="2:12" ht="16.5" thickBot="1" x14ac:dyDescent="0.3">
      <c r="B15" s="36"/>
      <c r="C15" s="18"/>
      <c r="D15" s="7"/>
      <c r="E15" s="41"/>
      <c r="F15" s="41">
        <f>D15*E15</f>
        <v>0</v>
      </c>
    </row>
    <row r="16" spans="2:12" ht="16.5" thickBot="1" x14ac:dyDescent="0.3">
      <c r="B16" s="36"/>
      <c r="C16" s="65"/>
      <c r="D16" s="7"/>
      <c r="E16" s="41"/>
      <c r="F16" s="41">
        <f>D16*E16</f>
        <v>0</v>
      </c>
    </row>
    <row r="17" spans="2:6" ht="16.5" thickBot="1" x14ac:dyDescent="0.3">
      <c r="B17" s="36"/>
      <c r="C17" s="65"/>
      <c r="D17" s="7"/>
      <c r="E17" s="41"/>
      <c r="F17" s="41">
        <f>D17*E17</f>
        <v>0</v>
      </c>
    </row>
    <row r="18" spans="2:6" ht="16.5" thickBot="1" x14ac:dyDescent="0.3">
      <c r="B18" s="66"/>
      <c r="C18" s="28" t="s">
        <v>8</v>
      </c>
      <c r="D18" s="7" t="s">
        <v>9</v>
      </c>
      <c r="E18" s="41" t="s">
        <v>9</v>
      </c>
      <c r="F18" s="41">
        <f>SUM(F14:F17)</f>
        <v>0</v>
      </c>
    </row>
  </sheetData>
  <mergeCells count="9">
    <mergeCell ref="C11:C12"/>
    <mergeCell ref="D11:D12"/>
    <mergeCell ref="E11:E12"/>
    <mergeCell ref="F11:F12"/>
    <mergeCell ref="B2:F2"/>
    <mergeCell ref="B4:C4"/>
    <mergeCell ref="B6:C6"/>
    <mergeCell ref="B8:F8"/>
    <mergeCell ref="D6:F6"/>
  </mergeCells>
  <phoneticPr fontId="16" type="noConversion"/>
  <pageMargins left="0.70866141732283472" right="0.70866141732283472" top="0.74803149606299213" bottom="0.74803149606299213" header="0.31496062992125984" footer="0.31496062992125984"/>
  <pageSetup paperSize="9" scale="8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L25"/>
  <sheetViews>
    <sheetView showZeros="0" topLeftCell="A10" workbookViewId="0">
      <selection activeCell="H16" sqref="H16"/>
    </sheetView>
  </sheetViews>
  <sheetFormatPr defaultRowHeight="15" x14ac:dyDescent="0.25"/>
  <cols>
    <col min="3" max="3" width="42.140625" customWidth="1"/>
    <col min="4" max="4" width="12.28515625" customWidth="1"/>
    <col min="5" max="5" width="13.5703125" customWidth="1"/>
    <col min="6" max="6" width="13.85546875" customWidth="1"/>
    <col min="7" max="7" width="15.85546875" customWidth="1"/>
  </cols>
  <sheetData>
    <row r="2" spans="2:12" ht="15.75" x14ac:dyDescent="0.25">
      <c r="B2" s="718" t="s">
        <v>73</v>
      </c>
      <c r="C2" s="718"/>
      <c r="D2" s="718"/>
      <c r="E2" s="718"/>
      <c r="F2" s="718"/>
      <c r="G2" s="718"/>
    </row>
    <row r="4" spans="2:12" s="25" customFormat="1" ht="17.25" customHeight="1" thickBot="1" x14ac:dyDescent="0.3">
      <c r="B4" s="719" t="s">
        <v>0</v>
      </c>
      <c r="C4" s="719"/>
      <c r="D4" s="26">
        <v>244</v>
      </c>
      <c r="E4" s="23"/>
      <c r="F4" s="24"/>
      <c r="G4" s="24"/>
      <c r="H4" s="24"/>
      <c r="I4" s="24"/>
      <c r="J4" s="24"/>
      <c r="K4" s="24"/>
      <c r="L4" s="24"/>
    </row>
    <row r="6" spans="2:12" s="25" customFormat="1" ht="18" customHeight="1" thickBot="1" x14ac:dyDescent="0.3">
      <c r="B6" s="719" t="s">
        <v>1</v>
      </c>
      <c r="C6" s="719"/>
      <c r="D6" s="744" t="s">
        <v>128</v>
      </c>
      <c r="E6" s="744"/>
      <c r="F6" s="744"/>
      <c r="G6" s="744"/>
      <c r="H6" s="21"/>
      <c r="I6" s="21"/>
      <c r="J6" s="21"/>
      <c r="K6" s="21"/>
      <c r="L6" s="24"/>
    </row>
    <row r="8" spans="2:12" ht="15.75" x14ac:dyDescent="0.25">
      <c r="B8" s="718" t="s">
        <v>74</v>
      </c>
      <c r="C8" s="718"/>
      <c r="D8" s="718"/>
      <c r="E8" s="718"/>
      <c r="F8" s="718"/>
      <c r="G8" s="718"/>
    </row>
    <row r="10" spans="2:12" thickBot="1" x14ac:dyDescent="0.35">
      <c r="B10" s="3"/>
      <c r="C10" s="3"/>
      <c r="D10" s="3"/>
      <c r="E10" s="3"/>
      <c r="F10" s="3"/>
      <c r="G10" s="3"/>
    </row>
    <row r="11" spans="2:12" ht="31.5" customHeight="1" x14ac:dyDescent="0.25">
      <c r="B11" s="4" t="s">
        <v>3</v>
      </c>
      <c r="C11" s="706" t="s">
        <v>20</v>
      </c>
      <c r="D11" s="706" t="s">
        <v>70</v>
      </c>
      <c r="E11" s="706" t="s">
        <v>71</v>
      </c>
      <c r="F11" s="706" t="s">
        <v>72</v>
      </c>
      <c r="G11" s="706" t="s">
        <v>33</v>
      </c>
    </row>
    <row r="12" spans="2:12" ht="15.75" x14ac:dyDescent="0.25">
      <c r="B12" s="33" t="s">
        <v>4</v>
      </c>
      <c r="C12" s="707"/>
      <c r="D12" s="707"/>
      <c r="E12" s="707"/>
      <c r="F12" s="707"/>
      <c r="G12" s="707"/>
    </row>
    <row r="13" spans="2:12" ht="15.75" thickBot="1" x14ac:dyDescent="0.3">
      <c r="B13" s="10"/>
      <c r="C13" s="708"/>
      <c r="D13" s="708"/>
      <c r="E13" s="708"/>
      <c r="F13" s="708"/>
      <c r="G13" s="708"/>
    </row>
    <row r="14" spans="2:12" ht="16.149999999999999" thickBot="1" x14ac:dyDescent="0.35">
      <c r="B14" s="52">
        <v>1</v>
      </c>
      <c r="C14" s="56">
        <v>2</v>
      </c>
      <c r="D14" s="56">
        <v>3</v>
      </c>
      <c r="E14" s="56">
        <v>4</v>
      </c>
      <c r="F14" s="56">
        <v>5</v>
      </c>
      <c r="G14" s="7">
        <v>6</v>
      </c>
    </row>
    <row r="15" spans="2:12" ht="16.5" thickBot="1" x14ac:dyDescent="0.3">
      <c r="B15" s="52">
        <v>1</v>
      </c>
      <c r="C15" s="75" t="s">
        <v>64</v>
      </c>
      <c r="D15" s="56"/>
      <c r="E15" s="56"/>
      <c r="F15" s="61"/>
      <c r="G15" s="41">
        <f>D15*E15*F15</f>
        <v>0</v>
      </c>
    </row>
    <row r="16" spans="2:12" ht="51.75" customHeight="1" thickBot="1" x14ac:dyDescent="0.3">
      <c r="B16" s="52">
        <v>2</v>
      </c>
      <c r="C16" s="75" t="s">
        <v>186</v>
      </c>
      <c r="D16" s="56"/>
      <c r="E16" s="56"/>
      <c r="F16" s="61"/>
      <c r="G16" s="41">
        <f>D16*E16*F16</f>
        <v>0</v>
      </c>
    </row>
    <row r="17" spans="2:7" ht="16.5" thickBot="1" x14ac:dyDescent="0.3">
      <c r="B17" s="52">
        <v>3</v>
      </c>
      <c r="C17" s="75" t="s">
        <v>65</v>
      </c>
      <c r="D17" s="56"/>
      <c r="E17" s="56"/>
      <c r="F17" s="61"/>
      <c r="G17" s="41">
        <f t="shared" ref="G17:G24" si="0">D17*E17*F17</f>
        <v>0</v>
      </c>
    </row>
    <row r="18" spans="2:7" ht="48" thickBot="1" x14ac:dyDescent="0.3">
      <c r="B18" s="52">
        <v>4</v>
      </c>
      <c r="C18" s="75" t="s">
        <v>66</v>
      </c>
      <c r="D18" s="56"/>
      <c r="E18" s="56"/>
      <c r="F18" s="61"/>
      <c r="G18" s="41">
        <f t="shared" si="0"/>
        <v>0</v>
      </c>
    </row>
    <row r="19" spans="2:7" ht="20.25" customHeight="1" thickBot="1" x14ac:dyDescent="0.3">
      <c r="B19" s="52">
        <v>5</v>
      </c>
      <c r="C19" s="75" t="s">
        <v>187</v>
      </c>
      <c r="D19" s="56"/>
      <c r="E19" s="56"/>
      <c r="F19" s="61"/>
      <c r="G19" s="41">
        <f t="shared" si="0"/>
        <v>0</v>
      </c>
    </row>
    <row r="20" spans="2:7" ht="32.25" thickBot="1" x14ac:dyDescent="0.3">
      <c r="B20" s="52">
        <v>6</v>
      </c>
      <c r="C20" s="75" t="s">
        <v>67</v>
      </c>
      <c r="D20" s="56"/>
      <c r="E20" s="56"/>
      <c r="F20" s="61"/>
      <c r="G20" s="41">
        <f t="shared" si="0"/>
        <v>0</v>
      </c>
    </row>
    <row r="21" spans="2:7" ht="16.5" thickBot="1" x14ac:dyDescent="0.3">
      <c r="B21" s="52">
        <v>7</v>
      </c>
      <c r="C21" s="75" t="s">
        <v>68</v>
      </c>
      <c r="D21" s="56">
        <v>1</v>
      </c>
      <c r="E21" s="56"/>
      <c r="F21" s="61"/>
      <c r="G21" s="41">
        <f t="shared" si="0"/>
        <v>0</v>
      </c>
    </row>
    <row r="22" spans="2:7" ht="32.25" thickBot="1" x14ac:dyDescent="0.3">
      <c r="B22" s="52">
        <v>8</v>
      </c>
      <c r="C22" s="75" t="s">
        <v>69</v>
      </c>
      <c r="D22" s="56"/>
      <c r="E22" s="56"/>
      <c r="F22" s="61"/>
      <c r="G22" s="41">
        <f t="shared" si="0"/>
        <v>0</v>
      </c>
    </row>
    <row r="23" spans="2:7" ht="16.5" thickBot="1" x14ac:dyDescent="0.3">
      <c r="B23" s="52"/>
      <c r="C23" s="82"/>
      <c r="D23" s="56"/>
      <c r="E23" s="56"/>
      <c r="F23" s="61"/>
      <c r="G23" s="41">
        <f t="shared" si="0"/>
        <v>0</v>
      </c>
    </row>
    <row r="24" spans="2:7" ht="16.5" thickBot="1" x14ac:dyDescent="0.3">
      <c r="B24" s="52"/>
      <c r="C24" s="82"/>
      <c r="D24" s="56"/>
      <c r="E24" s="56"/>
      <c r="F24" s="61"/>
      <c r="G24" s="41">
        <f t="shared" si="0"/>
        <v>0</v>
      </c>
    </row>
    <row r="25" spans="2:7" ht="16.5" thickBot="1" x14ac:dyDescent="0.3">
      <c r="B25" s="79"/>
      <c r="C25" s="83" t="s">
        <v>8</v>
      </c>
      <c r="D25" s="56" t="s">
        <v>9</v>
      </c>
      <c r="E25" s="56" t="s">
        <v>9</v>
      </c>
      <c r="F25" s="61" t="s">
        <v>9</v>
      </c>
      <c r="G25" s="41">
        <f>SUM(G15:G24)</f>
        <v>0</v>
      </c>
    </row>
  </sheetData>
  <sheetProtection password="F958" sheet="1" objects="1" scenarios="1"/>
  <mergeCells count="10">
    <mergeCell ref="B2:G2"/>
    <mergeCell ref="B4:C4"/>
    <mergeCell ref="B6:C6"/>
    <mergeCell ref="D6:G6"/>
    <mergeCell ref="B8:G8"/>
    <mergeCell ref="C11:C13"/>
    <mergeCell ref="D11:D13"/>
    <mergeCell ref="E11:E13"/>
    <mergeCell ref="F11:F13"/>
    <mergeCell ref="G11:G13"/>
  </mergeCells>
  <phoneticPr fontId="16" type="noConversion"/>
  <pageMargins left="0.70866141732283472" right="0.70866141732283472" top="0.74803149606299213" bottom="0.74803149606299213" header="0.31496062992125984" footer="0.31496062992125984"/>
  <pageSetup paperSize="9" scale="7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L39"/>
  <sheetViews>
    <sheetView topLeftCell="A29" workbookViewId="0">
      <selection activeCell="L37" sqref="L37"/>
    </sheetView>
  </sheetViews>
  <sheetFormatPr defaultRowHeight="15" x14ac:dyDescent="0.25"/>
  <cols>
    <col min="3" max="3" width="14.5703125" customWidth="1"/>
    <col min="4" max="4" width="40.42578125" customWidth="1"/>
    <col min="5" max="5" width="22.140625" customWidth="1"/>
    <col min="6" max="6" width="14.140625" customWidth="1"/>
    <col min="7" max="7" width="19.42578125" customWidth="1"/>
  </cols>
  <sheetData>
    <row r="2" spans="2:12" ht="15.75" x14ac:dyDescent="0.25">
      <c r="B2" s="765" t="s">
        <v>73</v>
      </c>
      <c r="C2" s="765"/>
      <c r="D2" s="765"/>
      <c r="E2" s="765"/>
      <c r="F2" s="765"/>
      <c r="G2" s="765"/>
      <c r="H2" s="35"/>
    </row>
    <row r="4" spans="2:12" s="25" customFormat="1" ht="17.25" customHeight="1" thickBot="1" x14ac:dyDescent="0.3">
      <c r="B4" s="719" t="s">
        <v>0</v>
      </c>
      <c r="C4" s="719"/>
      <c r="D4" s="26">
        <v>244</v>
      </c>
      <c r="E4" s="23"/>
      <c r="F4" s="24"/>
      <c r="G4" s="24"/>
      <c r="H4" s="24"/>
      <c r="I4" s="24"/>
      <c r="J4" s="24"/>
      <c r="K4" s="24"/>
      <c r="L4" s="24"/>
    </row>
    <row r="6" spans="2:12" s="25" customFormat="1" ht="18" customHeight="1" thickBot="1" x14ac:dyDescent="0.3">
      <c r="B6" s="719" t="s">
        <v>1</v>
      </c>
      <c r="C6" s="719"/>
      <c r="D6" s="719"/>
      <c r="E6" s="832" t="s">
        <v>128</v>
      </c>
      <c r="F6" s="754"/>
      <c r="G6" s="754"/>
      <c r="H6" s="21"/>
      <c r="I6" s="21"/>
      <c r="J6" s="21"/>
      <c r="K6" s="21"/>
      <c r="L6" s="24"/>
    </row>
    <row r="8" spans="2:12" ht="15.75" x14ac:dyDescent="0.25">
      <c r="B8" s="718" t="s">
        <v>104</v>
      </c>
      <c r="C8" s="718"/>
      <c r="D8" s="718"/>
      <c r="E8" s="718"/>
      <c r="F8" s="718"/>
      <c r="G8" s="718"/>
    </row>
    <row r="10" spans="2:12" thickBot="1" x14ac:dyDescent="0.35">
      <c r="B10" s="3"/>
      <c r="C10" s="3"/>
      <c r="D10" s="3"/>
      <c r="E10" s="3"/>
      <c r="F10" s="3"/>
      <c r="G10" s="3"/>
    </row>
    <row r="11" spans="2:12" ht="32.25" thickBot="1" x14ac:dyDescent="0.3">
      <c r="B11" s="31" t="s">
        <v>17</v>
      </c>
      <c r="C11" s="742" t="s">
        <v>20</v>
      </c>
      <c r="D11" s="743"/>
      <c r="E11" s="37" t="s">
        <v>89</v>
      </c>
      <c r="F11" s="37" t="s">
        <v>90</v>
      </c>
      <c r="G11" s="37" t="s">
        <v>91</v>
      </c>
    </row>
    <row r="12" spans="2:12" ht="16.149999999999999" thickBot="1" x14ac:dyDescent="0.35">
      <c r="B12" s="8">
        <v>1</v>
      </c>
      <c r="C12" s="742">
        <v>2</v>
      </c>
      <c r="D12" s="743"/>
      <c r="E12" s="7">
        <v>3</v>
      </c>
      <c r="F12" s="7">
        <v>4</v>
      </c>
      <c r="G12" s="7">
        <v>5</v>
      </c>
    </row>
    <row r="13" spans="2:12" ht="33.75" customHeight="1" thickBot="1" x14ac:dyDescent="0.3">
      <c r="B13" s="89">
        <v>1</v>
      </c>
      <c r="C13" s="740" t="s">
        <v>92</v>
      </c>
      <c r="D13" s="741"/>
      <c r="E13" s="7" t="s">
        <v>9</v>
      </c>
      <c r="F13" s="7" t="s">
        <v>9</v>
      </c>
      <c r="G13" s="41">
        <f>SUM(G15:G19)</f>
        <v>0</v>
      </c>
    </row>
    <row r="14" spans="2:12" ht="15.75" x14ac:dyDescent="0.25">
      <c r="B14" s="91"/>
      <c r="C14" s="92"/>
      <c r="D14" s="74" t="s">
        <v>7</v>
      </c>
      <c r="E14" s="93"/>
      <c r="F14" s="93"/>
      <c r="G14" s="62"/>
    </row>
    <row r="15" spans="2:12" ht="71.25" customHeight="1" thickBot="1" x14ac:dyDescent="0.3">
      <c r="B15" s="94" t="s">
        <v>148</v>
      </c>
      <c r="C15" s="95"/>
      <c r="D15" s="96" t="s">
        <v>93</v>
      </c>
      <c r="E15" s="97"/>
      <c r="F15" s="98"/>
      <c r="G15" s="99"/>
    </row>
    <row r="16" spans="2:12" ht="32.25" thickBot="1" x14ac:dyDescent="0.3">
      <c r="B16" s="94" t="s">
        <v>158</v>
      </c>
      <c r="C16" s="95"/>
      <c r="D16" s="96" t="s">
        <v>94</v>
      </c>
      <c r="E16" s="97"/>
      <c r="F16" s="98"/>
      <c r="G16" s="99"/>
    </row>
    <row r="17" spans="2:7" ht="32.25" thickBot="1" x14ac:dyDescent="0.3">
      <c r="B17" s="94" t="s">
        <v>159</v>
      </c>
      <c r="C17" s="95"/>
      <c r="D17" s="96" t="s">
        <v>95</v>
      </c>
      <c r="E17" s="97"/>
      <c r="F17" s="98"/>
      <c r="G17" s="99"/>
    </row>
    <row r="18" spans="2:7" ht="48" thickBot="1" x14ac:dyDescent="0.3">
      <c r="B18" s="94" t="s">
        <v>160</v>
      </c>
      <c r="C18" s="95"/>
      <c r="D18" s="96" t="s">
        <v>96</v>
      </c>
      <c r="E18" s="97"/>
      <c r="F18" s="98"/>
      <c r="G18" s="99"/>
    </row>
    <row r="19" spans="2:7" ht="80.25" customHeight="1" thickBot="1" x14ac:dyDescent="0.3">
      <c r="B19" s="94" t="s">
        <v>161</v>
      </c>
      <c r="C19" s="100"/>
      <c r="D19" s="107" t="s">
        <v>295</v>
      </c>
      <c r="E19" s="121" t="s">
        <v>283</v>
      </c>
      <c r="F19" s="56">
        <v>3</v>
      </c>
      <c r="G19" s="61"/>
    </row>
    <row r="20" spans="2:7" ht="16.5" customHeight="1" thickBot="1" x14ac:dyDescent="0.3">
      <c r="B20" s="89">
        <v>2</v>
      </c>
      <c r="C20" s="740" t="s">
        <v>97</v>
      </c>
      <c r="D20" s="741"/>
      <c r="E20" s="7" t="s">
        <v>9</v>
      </c>
      <c r="F20" s="7" t="s">
        <v>9</v>
      </c>
      <c r="G20" s="41">
        <f>SUM(G22:G24)</f>
        <v>0</v>
      </c>
    </row>
    <row r="21" spans="2:7" ht="15.75" x14ac:dyDescent="0.25">
      <c r="B21" s="90"/>
      <c r="C21" s="87"/>
      <c r="D21" s="17" t="s">
        <v>7</v>
      </c>
      <c r="E21" s="64"/>
      <c r="F21" s="64"/>
      <c r="G21" s="60"/>
    </row>
    <row r="22" spans="2:7" ht="53.25" customHeight="1" thickBot="1" x14ac:dyDescent="0.3">
      <c r="B22" s="94" t="s">
        <v>149</v>
      </c>
      <c r="C22" s="100"/>
      <c r="D22" s="101" t="s">
        <v>98</v>
      </c>
      <c r="E22" s="96"/>
      <c r="F22" s="98"/>
      <c r="G22" s="99"/>
    </row>
    <row r="23" spans="2:7" ht="44.25" customHeight="1" thickBot="1" x14ac:dyDescent="0.3">
      <c r="B23" s="94" t="s">
        <v>150</v>
      </c>
      <c r="C23" s="100"/>
      <c r="D23" s="101" t="s">
        <v>99</v>
      </c>
      <c r="E23" s="96"/>
      <c r="F23" s="98"/>
      <c r="G23" s="99"/>
    </row>
    <row r="24" spans="2:7" ht="49.5" customHeight="1" thickBot="1" x14ac:dyDescent="0.35">
      <c r="B24" s="94" t="s">
        <v>151</v>
      </c>
      <c r="C24" s="100"/>
      <c r="D24" s="101"/>
      <c r="E24" s="96"/>
      <c r="F24" s="98"/>
      <c r="G24" s="99"/>
    </row>
    <row r="25" spans="2:7" ht="16.5" thickBot="1" x14ac:dyDescent="0.3">
      <c r="B25" s="89">
        <v>3</v>
      </c>
      <c r="C25" s="740" t="s">
        <v>100</v>
      </c>
      <c r="D25" s="741"/>
      <c r="E25" s="7" t="s">
        <v>9</v>
      </c>
      <c r="F25" s="7" t="s">
        <v>9</v>
      </c>
      <c r="G25" s="41">
        <f>SUM(G27:G32)</f>
        <v>0</v>
      </c>
    </row>
    <row r="26" spans="2:7" ht="15.75" x14ac:dyDescent="0.25">
      <c r="B26" s="90"/>
      <c r="C26" s="87"/>
      <c r="D26" s="17" t="s">
        <v>7</v>
      </c>
      <c r="E26" s="64"/>
      <c r="F26" s="64"/>
      <c r="G26" s="60"/>
    </row>
    <row r="27" spans="2:7" ht="48" thickBot="1" x14ac:dyDescent="0.3">
      <c r="B27" s="94" t="s">
        <v>190</v>
      </c>
      <c r="C27" s="100"/>
      <c r="D27" s="107" t="s">
        <v>692</v>
      </c>
      <c r="E27" s="108" t="s">
        <v>290</v>
      </c>
      <c r="F27" s="98">
        <v>1</v>
      </c>
      <c r="G27" s="99"/>
    </row>
    <row r="28" spans="2:7" ht="16.149999999999999" thickBot="1" x14ac:dyDescent="0.35">
      <c r="B28" s="94" t="s">
        <v>191</v>
      </c>
      <c r="C28" s="100"/>
      <c r="D28" s="101"/>
      <c r="E28" s="96"/>
      <c r="F28" s="98"/>
      <c r="G28" s="99"/>
    </row>
    <row r="29" spans="2:7" ht="74.25" customHeight="1" thickBot="1" x14ac:dyDescent="0.3">
      <c r="B29" s="94" t="s">
        <v>192</v>
      </c>
      <c r="C29" s="100"/>
      <c r="D29" s="107" t="s">
        <v>691</v>
      </c>
      <c r="E29" s="96"/>
      <c r="F29" s="98"/>
      <c r="G29" s="99"/>
    </row>
    <row r="30" spans="2:7" ht="76.5" customHeight="1" thickBot="1" x14ac:dyDescent="0.3">
      <c r="B30" s="94" t="s">
        <v>193</v>
      </c>
      <c r="C30" s="100"/>
      <c r="D30" s="107" t="s">
        <v>723</v>
      </c>
      <c r="E30" s="96"/>
      <c r="F30" s="98">
        <v>1</v>
      </c>
      <c r="G30" s="99"/>
    </row>
    <row r="31" spans="2:7" ht="74.25" customHeight="1" thickBot="1" x14ac:dyDescent="0.35">
      <c r="B31" s="94" t="s">
        <v>194</v>
      </c>
      <c r="C31" s="100"/>
      <c r="D31" s="101"/>
      <c r="E31" s="96"/>
      <c r="F31" s="98"/>
      <c r="G31" s="99"/>
    </row>
    <row r="32" spans="2:7" ht="74.25" customHeight="1" thickBot="1" x14ac:dyDescent="0.35">
      <c r="B32" s="94" t="s">
        <v>195</v>
      </c>
      <c r="C32" s="100"/>
      <c r="D32" s="101"/>
      <c r="E32" s="96"/>
      <c r="F32" s="98"/>
      <c r="G32" s="99"/>
    </row>
    <row r="33" spans="2:7" ht="33" customHeight="1" thickBot="1" x14ac:dyDescent="0.3">
      <c r="B33" s="89">
        <v>4</v>
      </c>
      <c r="C33" s="740" t="s">
        <v>103</v>
      </c>
      <c r="D33" s="741"/>
      <c r="E33" s="7" t="s">
        <v>9</v>
      </c>
      <c r="F33" s="7" t="s">
        <v>9</v>
      </c>
      <c r="G33" s="41">
        <f>SUM(G35:G38)</f>
        <v>0</v>
      </c>
    </row>
    <row r="34" spans="2:7" ht="16.5" thickBot="1" x14ac:dyDescent="0.3">
      <c r="B34" s="89"/>
      <c r="C34" s="88"/>
      <c r="D34" s="18" t="s">
        <v>7</v>
      </c>
      <c r="E34" s="65"/>
      <c r="F34" s="65"/>
      <c r="G34" s="41"/>
    </row>
    <row r="35" spans="2:7" ht="49.5" customHeight="1" thickBot="1" x14ac:dyDescent="0.3">
      <c r="B35" s="94" t="s">
        <v>197</v>
      </c>
      <c r="C35" s="100"/>
      <c r="D35" s="107" t="s">
        <v>694</v>
      </c>
      <c r="E35" s="85"/>
      <c r="F35" s="56"/>
      <c r="G35" s="61"/>
    </row>
    <row r="36" spans="2:7" ht="49.5" customHeight="1" thickBot="1" x14ac:dyDescent="0.3">
      <c r="B36" s="94" t="s">
        <v>198</v>
      </c>
      <c r="C36" s="100"/>
      <c r="D36" s="107" t="s">
        <v>698</v>
      </c>
      <c r="E36" s="85"/>
      <c r="F36" s="56"/>
      <c r="G36" s="61"/>
    </row>
    <row r="37" spans="2:7" ht="49.5" customHeight="1" thickBot="1" x14ac:dyDescent="0.3">
      <c r="B37" s="94" t="s">
        <v>199</v>
      </c>
      <c r="C37" s="100"/>
      <c r="D37" s="107" t="s">
        <v>722</v>
      </c>
      <c r="E37" s="85"/>
      <c r="F37" s="56"/>
      <c r="G37" s="61"/>
    </row>
    <row r="38" spans="2:7" ht="49.5" customHeight="1" thickBot="1" x14ac:dyDescent="0.3">
      <c r="B38" s="94" t="s">
        <v>200</v>
      </c>
      <c r="C38" s="100"/>
      <c r="D38" s="107"/>
      <c r="E38" s="85"/>
      <c r="F38" s="56"/>
      <c r="G38" s="61"/>
    </row>
    <row r="39" spans="2:7" ht="16.5" thickBot="1" x14ac:dyDescent="0.3">
      <c r="B39" s="89"/>
      <c r="C39" s="730" t="s">
        <v>8</v>
      </c>
      <c r="D39" s="731"/>
      <c r="E39" s="7" t="s">
        <v>9</v>
      </c>
      <c r="F39" s="7" t="s">
        <v>9</v>
      </c>
      <c r="G39" s="41">
        <f>G13+G20+G25+G33</f>
        <v>0</v>
      </c>
    </row>
  </sheetData>
  <sheetProtection password="F958" sheet="1"/>
  <mergeCells count="12">
    <mergeCell ref="B2:G2"/>
    <mergeCell ref="B4:C4"/>
    <mergeCell ref="B6:D6"/>
    <mergeCell ref="E6:G6"/>
    <mergeCell ref="B8:G8"/>
    <mergeCell ref="C33:D33"/>
    <mergeCell ref="C39:D39"/>
    <mergeCell ref="C11:D11"/>
    <mergeCell ref="C12:D12"/>
    <mergeCell ref="C13:D13"/>
    <mergeCell ref="C20:D20"/>
    <mergeCell ref="C25:D25"/>
  </mergeCells>
  <phoneticPr fontId="16" type="noConversion"/>
  <pageMargins left="0.70866141732283472" right="0.70866141732283472" top="0.74803149606299213" bottom="0.74803149606299213" header="0.31496062992125984" footer="0.31496062992125984"/>
  <pageSetup paperSize="9" scale="5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L54"/>
  <sheetViews>
    <sheetView showZeros="0" topLeftCell="A17" workbookViewId="0">
      <selection activeCell="K28" sqref="K28"/>
    </sheetView>
  </sheetViews>
  <sheetFormatPr defaultRowHeight="15" x14ac:dyDescent="0.25"/>
  <cols>
    <col min="3" max="3" width="14.28515625" customWidth="1"/>
    <col min="4" max="4" width="26.140625" customWidth="1"/>
    <col min="5" max="5" width="14.5703125" customWidth="1"/>
    <col min="6" max="6" width="13.5703125" customWidth="1"/>
    <col min="7" max="7" width="12.85546875" customWidth="1"/>
    <col min="8" max="8" width="18.140625" customWidth="1"/>
    <col min="9" max="9" width="13.140625" bestFit="1" customWidth="1"/>
  </cols>
  <sheetData>
    <row r="2" spans="2:12" ht="15.75" x14ac:dyDescent="0.25">
      <c r="B2" s="718" t="s">
        <v>73</v>
      </c>
      <c r="C2" s="718"/>
      <c r="D2" s="718"/>
      <c r="E2" s="718"/>
      <c r="F2" s="718"/>
      <c r="G2" s="718"/>
      <c r="H2" s="718"/>
    </row>
    <row r="4" spans="2:12" s="25" customFormat="1" ht="17.25" customHeight="1" thickBot="1" x14ac:dyDescent="0.3">
      <c r="B4" s="759" t="s">
        <v>0</v>
      </c>
      <c r="C4" s="759"/>
      <c r="D4" s="26">
        <v>244</v>
      </c>
      <c r="E4" s="23"/>
      <c r="F4" s="24"/>
      <c r="G4" s="24"/>
      <c r="H4" s="24"/>
      <c r="I4" s="24"/>
      <c r="J4" s="24"/>
      <c r="K4" s="24"/>
      <c r="L4" s="24"/>
    </row>
    <row r="6" spans="2:12" s="25" customFormat="1" ht="18" customHeight="1" thickBot="1" x14ac:dyDescent="0.3">
      <c r="B6" s="719" t="s">
        <v>1</v>
      </c>
      <c r="C6" s="719"/>
      <c r="D6" s="719"/>
      <c r="E6" s="754" t="s">
        <v>127</v>
      </c>
      <c r="F6" s="754"/>
      <c r="G6" s="754"/>
      <c r="H6" s="754"/>
      <c r="I6" s="21"/>
      <c r="J6" s="21"/>
      <c r="K6" s="21"/>
      <c r="L6" s="24"/>
    </row>
    <row r="8" spans="2:12" ht="15.75" x14ac:dyDescent="0.25">
      <c r="B8" s="718" t="s">
        <v>88</v>
      </c>
      <c r="C8" s="718"/>
      <c r="D8" s="718"/>
      <c r="E8" s="718"/>
      <c r="F8" s="718"/>
      <c r="G8" s="718"/>
      <c r="H8" s="718"/>
    </row>
    <row r="10" spans="2:12" thickBot="1" x14ac:dyDescent="0.35">
      <c r="B10" s="269"/>
      <c r="C10" s="269"/>
      <c r="D10" s="269"/>
      <c r="E10" s="269"/>
      <c r="F10" s="269"/>
      <c r="G10" s="269"/>
      <c r="H10" s="269"/>
    </row>
    <row r="11" spans="2:12" ht="62.25" customHeight="1" x14ac:dyDescent="0.25">
      <c r="B11" s="270" t="s">
        <v>3</v>
      </c>
      <c r="C11" s="720" t="s">
        <v>44</v>
      </c>
      <c r="D11" s="722"/>
      <c r="E11" s="706" t="s">
        <v>80</v>
      </c>
      <c r="F11" s="706" t="s">
        <v>81</v>
      </c>
      <c r="G11" s="716" t="s">
        <v>292</v>
      </c>
      <c r="H11" s="706" t="s">
        <v>82</v>
      </c>
    </row>
    <row r="12" spans="2:12" ht="16.5" thickBot="1" x14ac:dyDescent="0.3">
      <c r="B12" s="271" t="s">
        <v>4</v>
      </c>
      <c r="C12" s="726"/>
      <c r="D12" s="728"/>
      <c r="E12" s="708"/>
      <c r="F12" s="708"/>
      <c r="G12" s="708"/>
      <c r="H12" s="708"/>
    </row>
    <row r="13" spans="2:12" ht="16.149999999999999" thickBot="1" x14ac:dyDescent="0.35">
      <c r="B13" s="271">
        <v>1</v>
      </c>
      <c r="C13" s="742">
        <v>2</v>
      </c>
      <c r="D13" s="743"/>
      <c r="E13" s="272">
        <v>4</v>
      </c>
      <c r="F13" s="272">
        <v>5</v>
      </c>
      <c r="G13" s="272">
        <v>6</v>
      </c>
      <c r="H13" s="272">
        <v>7</v>
      </c>
    </row>
    <row r="14" spans="2:12" ht="15.75" customHeight="1" thickBot="1" x14ac:dyDescent="0.3">
      <c r="B14" s="71">
        <v>1</v>
      </c>
      <c r="C14" s="824" t="s">
        <v>83</v>
      </c>
      <c r="D14" s="825"/>
      <c r="E14" s="109"/>
      <c r="F14" s="109"/>
      <c r="G14" s="109"/>
      <c r="H14" s="41">
        <f>SUM(H16:H21)</f>
        <v>0</v>
      </c>
    </row>
    <row r="15" spans="2:12" ht="16.5" thickBot="1" x14ac:dyDescent="0.3">
      <c r="B15" s="71"/>
      <c r="C15" s="86"/>
      <c r="D15" s="255" t="s">
        <v>84</v>
      </c>
      <c r="E15" s="109"/>
      <c r="F15" s="109"/>
      <c r="G15" s="109"/>
      <c r="H15" s="41"/>
    </row>
    <row r="16" spans="2:12" ht="30.75" customHeight="1" thickBot="1" x14ac:dyDescent="0.3">
      <c r="B16" s="71" t="s">
        <v>148</v>
      </c>
      <c r="C16" s="822" t="s">
        <v>278</v>
      </c>
      <c r="D16" s="823"/>
      <c r="E16" s="109"/>
      <c r="F16" s="109">
        <v>4.6399999999999997</v>
      </c>
      <c r="G16" s="109">
        <v>1.18</v>
      </c>
      <c r="H16" s="41">
        <f t="shared" ref="H16:H21" si="0">E16*F16*G16</f>
        <v>0</v>
      </c>
      <c r="I16" s="110"/>
    </row>
    <row r="17" spans="2:9" ht="29.25" customHeight="1" thickBot="1" x14ac:dyDescent="0.35">
      <c r="B17" s="71" t="s">
        <v>158</v>
      </c>
      <c r="C17" s="822"/>
      <c r="D17" s="823"/>
      <c r="E17" s="109"/>
      <c r="F17" s="109"/>
      <c r="G17" s="109"/>
      <c r="H17" s="41">
        <f t="shared" si="0"/>
        <v>0</v>
      </c>
    </row>
    <row r="18" spans="2:9" ht="29.25" customHeight="1" thickBot="1" x14ac:dyDescent="0.35">
      <c r="B18" s="71" t="s">
        <v>159</v>
      </c>
      <c r="C18" s="822"/>
      <c r="D18" s="823"/>
      <c r="E18" s="109"/>
      <c r="F18" s="109"/>
      <c r="G18" s="109"/>
      <c r="H18" s="41">
        <f t="shared" si="0"/>
        <v>0</v>
      </c>
    </row>
    <row r="19" spans="2:9" ht="29.25" customHeight="1" thickBot="1" x14ac:dyDescent="0.35">
      <c r="B19" s="71" t="s">
        <v>160</v>
      </c>
      <c r="C19" s="822"/>
      <c r="D19" s="823"/>
      <c r="E19" s="109"/>
      <c r="F19" s="109"/>
      <c r="G19" s="109"/>
      <c r="H19" s="41">
        <f t="shared" si="0"/>
        <v>0</v>
      </c>
    </row>
    <row r="20" spans="2:9" ht="29.25" customHeight="1" thickBot="1" x14ac:dyDescent="0.35">
      <c r="B20" s="71" t="s">
        <v>161</v>
      </c>
      <c r="C20" s="822"/>
      <c r="D20" s="823"/>
      <c r="E20" s="109"/>
      <c r="F20" s="109"/>
      <c r="G20" s="109"/>
      <c r="H20" s="41">
        <f t="shared" si="0"/>
        <v>0</v>
      </c>
    </row>
    <row r="21" spans="2:9" ht="29.25" customHeight="1" thickBot="1" x14ac:dyDescent="0.35">
      <c r="B21" s="71" t="s">
        <v>162</v>
      </c>
      <c r="C21" s="822"/>
      <c r="D21" s="823"/>
      <c r="E21" s="109"/>
      <c r="F21" s="109"/>
      <c r="G21" s="109"/>
      <c r="H21" s="41">
        <f t="shared" si="0"/>
        <v>0</v>
      </c>
    </row>
    <row r="22" spans="2:9" ht="16.5" customHeight="1" thickBot="1" x14ac:dyDescent="0.3">
      <c r="B22" s="71" t="s">
        <v>188</v>
      </c>
      <c r="C22" s="824" t="s">
        <v>85</v>
      </c>
      <c r="D22" s="825"/>
      <c r="E22" s="109"/>
      <c r="F22" s="109"/>
      <c r="G22" s="109"/>
      <c r="H22" s="41">
        <f>SUM(H24:H29)</f>
        <v>0</v>
      </c>
    </row>
    <row r="23" spans="2:9" ht="16.5" thickBot="1" x14ac:dyDescent="0.3">
      <c r="B23" s="71"/>
      <c r="C23" s="86"/>
      <c r="D23" s="255" t="s">
        <v>84</v>
      </c>
      <c r="E23" s="109"/>
      <c r="F23" s="109"/>
      <c r="G23" s="109"/>
      <c r="H23" s="41"/>
    </row>
    <row r="24" spans="2:9" ht="27.75" customHeight="1" thickBot="1" x14ac:dyDescent="0.3">
      <c r="B24" s="71" t="s">
        <v>149</v>
      </c>
      <c r="C24" s="822" t="s">
        <v>278</v>
      </c>
      <c r="D24" s="823"/>
      <c r="E24" s="109"/>
      <c r="F24" s="109">
        <v>66100</v>
      </c>
      <c r="G24" s="109">
        <v>1</v>
      </c>
      <c r="H24" s="41">
        <f t="shared" ref="H24:H29" si="1">E24*F24*G24</f>
        <v>0</v>
      </c>
      <c r="I24" s="110"/>
    </row>
    <row r="25" spans="2:9" ht="27.75" customHeight="1" thickBot="1" x14ac:dyDescent="0.35">
      <c r="B25" s="71" t="s">
        <v>150</v>
      </c>
      <c r="C25" s="822"/>
      <c r="D25" s="823"/>
      <c r="E25" s="109"/>
      <c r="F25" s="109">
        <v>8800</v>
      </c>
      <c r="G25" s="109"/>
      <c r="H25" s="41">
        <f t="shared" si="1"/>
        <v>0</v>
      </c>
    </row>
    <row r="26" spans="2:9" ht="27.75" customHeight="1" thickBot="1" x14ac:dyDescent="0.35">
      <c r="B26" s="71" t="s">
        <v>151</v>
      </c>
      <c r="C26" s="822"/>
      <c r="D26" s="823"/>
      <c r="E26" s="109"/>
      <c r="F26" s="109">
        <v>99400</v>
      </c>
      <c r="G26" s="109"/>
      <c r="H26" s="41">
        <f t="shared" si="1"/>
        <v>0</v>
      </c>
    </row>
    <row r="27" spans="2:9" ht="27.75" customHeight="1" thickBot="1" x14ac:dyDescent="0.3">
      <c r="B27" s="71" t="s">
        <v>152</v>
      </c>
      <c r="C27" s="822"/>
      <c r="D27" s="823"/>
      <c r="E27" s="109"/>
      <c r="F27" s="109"/>
      <c r="G27" s="109"/>
      <c r="H27" s="41">
        <f t="shared" si="1"/>
        <v>0</v>
      </c>
    </row>
    <row r="28" spans="2:9" ht="27.75" customHeight="1" thickBot="1" x14ac:dyDescent="0.3">
      <c r="B28" s="71" t="s">
        <v>153</v>
      </c>
      <c r="C28" s="822"/>
      <c r="D28" s="823"/>
      <c r="E28" s="109"/>
      <c r="F28" s="109"/>
      <c r="G28" s="109"/>
      <c r="H28" s="41">
        <f t="shared" si="1"/>
        <v>0</v>
      </c>
    </row>
    <row r="29" spans="2:9" ht="27.75" customHeight="1" thickBot="1" x14ac:dyDescent="0.3">
      <c r="B29" s="71" t="s">
        <v>154</v>
      </c>
      <c r="C29" s="822"/>
      <c r="D29" s="823"/>
      <c r="E29" s="109"/>
      <c r="F29" s="109"/>
      <c r="G29" s="109"/>
      <c r="H29" s="41">
        <f t="shared" si="1"/>
        <v>0</v>
      </c>
    </row>
    <row r="30" spans="2:9" ht="16.5" customHeight="1" thickBot="1" x14ac:dyDescent="0.3">
      <c r="B30" s="71" t="s">
        <v>189</v>
      </c>
      <c r="C30" s="824" t="s">
        <v>86</v>
      </c>
      <c r="D30" s="825"/>
      <c r="E30" s="109"/>
      <c r="F30" s="109"/>
      <c r="G30" s="109"/>
      <c r="H30" s="41">
        <f>SUM(H32:H37)</f>
        <v>0</v>
      </c>
    </row>
    <row r="31" spans="2:9" ht="16.5" thickBot="1" x14ac:dyDescent="0.3">
      <c r="B31" s="71"/>
      <c r="C31" s="86"/>
      <c r="D31" s="255" t="s">
        <v>84</v>
      </c>
      <c r="E31" s="109"/>
      <c r="F31" s="109"/>
      <c r="G31" s="109"/>
      <c r="H31" s="41"/>
    </row>
    <row r="32" spans="2:9" ht="29.25" customHeight="1" thickBot="1" x14ac:dyDescent="0.3">
      <c r="B32" s="71" t="s">
        <v>190</v>
      </c>
      <c r="C32" s="822" t="s">
        <v>278</v>
      </c>
      <c r="D32" s="823"/>
      <c r="E32" s="109"/>
      <c r="F32" s="109">
        <v>1060.94</v>
      </c>
      <c r="G32" s="109">
        <v>1.18</v>
      </c>
      <c r="H32" s="41">
        <f>E32*F32*G32</f>
        <v>0</v>
      </c>
    </row>
    <row r="33" spans="2:8" ht="29.25" customHeight="1" thickBot="1" x14ac:dyDescent="0.3">
      <c r="B33" s="71" t="s">
        <v>191</v>
      </c>
      <c r="C33" s="822"/>
      <c r="D33" s="823"/>
      <c r="E33" s="109"/>
      <c r="F33" s="109"/>
      <c r="G33" s="109"/>
      <c r="H33" s="41"/>
    </row>
    <row r="34" spans="2:8" ht="29.25" customHeight="1" thickBot="1" x14ac:dyDescent="0.3">
      <c r="B34" s="71" t="s">
        <v>192</v>
      </c>
      <c r="C34" s="822"/>
      <c r="D34" s="823"/>
      <c r="E34" s="109"/>
      <c r="F34" s="109"/>
      <c r="G34" s="109"/>
      <c r="H34" s="41">
        <f>E34*F34*G34</f>
        <v>0</v>
      </c>
    </row>
    <row r="35" spans="2:8" ht="29.25" customHeight="1" thickBot="1" x14ac:dyDescent="0.3">
      <c r="B35" s="71" t="s">
        <v>193</v>
      </c>
      <c r="C35" s="822"/>
      <c r="D35" s="823"/>
      <c r="E35" s="109"/>
      <c r="F35" s="109"/>
      <c r="G35" s="109"/>
      <c r="H35" s="41">
        <f>E35*F35*G35</f>
        <v>0</v>
      </c>
    </row>
    <row r="36" spans="2:8" ht="29.25" customHeight="1" thickBot="1" x14ac:dyDescent="0.3">
      <c r="B36" s="71" t="s">
        <v>194</v>
      </c>
      <c r="C36" s="822"/>
      <c r="D36" s="823"/>
      <c r="E36" s="109"/>
      <c r="F36" s="109"/>
      <c r="G36" s="109"/>
      <c r="H36" s="41">
        <f>E36*F36*G36</f>
        <v>0</v>
      </c>
    </row>
    <row r="37" spans="2:8" ht="29.25" customHeight="1" thickBot="1" x14ac:dyDescent="0.3">
      <c r="B37" s="71" t="s">
        <v>195</v>
      </c>
      <c r="C37" s="822"/>
      <c r="D37" s="823"/>
      <c r="E37" s="109"/>
      <c r="F37" s="109"/>
      <c r="G37" s="109"/>
      <c r="H37" s="41">
        <f>E37*F37*G37</f>
        <v>0</v>
      </c>
    </row>
    <row r="38" spans="2:8" ht="16.5" customHeight="1" thickBot="1" x14ac:dyDescent="0.3">
      <c r="B38" s="71" t="s">
        <v>196</v>
      </c>
      <c r="C38" s="824" t="s">
        <v>204</v>
      </c>
      <c r="D38" s="825"/>
      <c r="E38" s="109"/>
      <c r="F38" s="109"/>
      <c r="G38" s="109"/>
      <c r="H38" s="41">
        <f>SUM(H40:H45)</f>
        <v>0</v>
      </c>
    </row>
    <row r="39" spans="2:8" ht="16.5" thickBot="1" x14ac:dyDescent="0.3">
      <c r="B39" s="71"/>
      <c r="C39" s="86"/>
      <c r="D39" s="255" t="s">
        <v>84</v>
      </c>
      <c r="E39" s="109"/>
      <c r="F39" s="109"/>
      <c r="G39" s="109"/>
      <c r="H39" s="41"/>
    </row>
    <row r="40" spans="2:8" ht="29.25" customHeight="1" thickBot="1" x14ac:dyDescent="0.3">
      <c r="B40" s="71" t="s">
        <v>197</v>
      </c>
      <c r="C40" s="822" t="s">
        <v>278</v>
      </c>
      <c r="D40" s="823"/>
      <c r="E40" s="109"/>
      <c r="F40" s="109">
        <v>302.72000000000003</v>
      </c>
      <c r="G40" s="109">
        <v>1.0749</v>
      </c>
      <c r="H40" s="41">
        <f t="shared" ref="H40:H45" si="2">E40*F40*G40</f>
        <v>0</v>
      </c>
    </row>
    <row r="41" spans="2:8" ht="29.25" customHeight="1" thickBot="1" x14ac:dyDescent="0.3">
      <c r="B41" s="71" t="s">
        <v>198</v>
      </c>
      <c r="C41" s="822"/>
      <c r="D41" s="823"/>
      <c r="E41" s="109"/>
      <c r="F41" s="109"/>
      <c r="G41" s="109"/>
      <c r="H41" s="41">
        <f t="shared" si="2"/>
        <v>0</v>
      </c>
    </row>
    <row r="42" spans="2:8" ht="29.25" customHeight="1" thickBot="1" x14ac:dyDescent="0.3">
      <c r="B42" s="71" t="s">
        <v>199</v>
      </c>
      <c r="C42" s="822"/>
      <c r="D42" s="823"/>
      <c r="E42" s="109"/>
      <c r="F42" s="109"/>
      <c r="G42" s="109"/>
      <c r="H42" s="41">
        <f t="shared" si="2"/>
        <v>0</v>
      </c>
    </row>
    <row r="43" spans="2:8" ht="29.25" customHeight="1" thickBot="1" x14ac:dyDescent="0.3">
      <c r="B43" s="71" t="s">
        <v>200</v>
      </c>
      <c r="C43" s="822"/>
      <c r="D43" s="823"/>
      <c r="E43" s="109"/>
      <c r="F43" s="109"/>
      <c r="G43" s="109"/>
      <c r="H43" s="41">
        <f t="shared" si="2"/>
        <v>0</v>
      </c>
    </row>
    <row r="44" spans="2:8" ht="29.25" customHeight="1" thickBot="1" x14ac:dyDescent="0.3">
      <c r="B44" s="71" t="s">
        <v>201</v>
      </c>
      <c r="C44" s="822"/>
      <c r="D44" s="823"/>
      <c r="E44" s="109"/>
      <c r="F44" s="109"/>
      <c r="G44" s="109"/>
      <c r="H44" s="41">
        <f t="shared" si="2"/>
        <v>0</v>
      </c>
    </row>
    <row r="45" spans="2:8" ht="29.25" customHeight="1" thickBot="1" x14ac:dyDescent="0.3">
      <c r="B45" s="71" t="s">
        <v>202</v>
      </c>
      <c r="C45" s="822"/>
      <c r="D45" s="823"/>
      <c r="E45" s="109"/>
      <c r="F45" s="109"/>
      <c r="G45" s="109"/>
      <c r="H45" s="41">
        <f t="shared" si="2"/>
        <v>0</v>
      </c>
    </row>
    <row r="46" spans="2:8" ht="16.5" customHeight="1" thickBot="1" x14ac:dyDescent="0.3">
      <c r="B46" s="71" t="s">
        <v>205</v>
      </c>
      <c r="C46" s="824" t="s">
        <v>87</v>
      </c>
      <c r="D46" s="825"/>
      <c r="E46" s="109"/>
      <c r="F46" s="109"/>
      <c r="G46" s="109"/>
      <c r="H46" s="41">
        <f>SUM(H48:H53)</f>
        <v>0</v>
      </c>
    </row>
    <row r="47" spans="2:8" ht="16.5" thickBot="1" x14ac:dyDescent="0.3">
      <c r="B47" s="71"/>
      <c r="C47" s="86"/>
      <c r="D47" s="255" t="s">
        <v>84</v>
      </c>
      <c r="E47" s="109"/>
      <c r="F47" s="109"/>
      <c r="G47" s="109"/>
      <c r="H47" s="41"/>
    </row>
    <row r="48" spans="2:8" ht="32.25" customHeight="1" thickBot="1" x14ac:dyDescent="0.3">
      <c r="B48" s="71" t="s">
        <v>206</v>
      </c>
      <c r="C48" s="822" t="s">
        <v>283</v>
      </c>
      <c r="D48" s="823"/>
      <c r="E48" s="109"/>
      <c r="F48" s="109">
        <v>1621.44</v>
      </c>
      <c r="G48" s="109">
        <v>1</v>
      </c>
      <c r="H48" s="41">
        <f t="shared" ref="H48:H53" si="3">E48*F48*G48</f>
        <v>0</v>
      </c>
    </row>
    <row r="49" spans="2:8" ht="32.25" customHeight="1" thickBot="1" x14ac:dyDescent="0.3">
      <c r="B49" s="71" t="s">
        <v>207</v>
      </c>
      <c r="C49" s="822"/>
      <c r="D49" s="823"/>
      <c r="E49" s="109"/>
      <c r="F49" s="109"/>
      <c r="G49" s="109"/>
      <c r="H49" s="41">
        <f t="shared" si="3"/>
        <v>0</v>
      </c>
    </row>
    <row r="50" spans="2:8" ht="32.25" customHeight="1" thickBot="1" x14ac:dyDescent="0.3">
      <c r="B50" s="71" t="s">
        <v>208</v>
      </c>
      <c r="C50" s="822" t="s">
        <v>94</v>
      </c>
      <c r="D50" s="823"/>
      <c r="E50" s="109"/>
      <c r="F50" s="109">
        <v>2505.0700000000002</v>
      </c>
      <c r="G50" s="109">
        <v>1</v>
      </c>
      <c r="H50" s="41">
        <f t="shared" si="3"/>
        <v>0</v>
      </c>
    </row>
    <row r="51" spans="2:8" ht="32.25" customHeight="1" thickBot="1" x14ac:dyDescent="0.3">
      <c r="B51" s="71" t="s">
        <v>209</v>
      </c>
      <c r="C51" s="822"/>
      <c r="D51" s="823"/>
      <c r="E51" s="109">
        <v>1</v>
      </c>
      <c r="F51" s="109"/>
      <c r="G51" s="109">
        <v>1</v>
      </c>
      <c r="H51" s="41">
        <f t="shared" si="3"/>
        <v>0</v>
      </c>
    </row>
    <row r="52" spans="2:8" ht="32.25" customHeight="1" thickBot="1" x14ac:dyDescent="0.3">
      <c r="B52" s="71" t="s">
        <v>210</v>
      </c>
      <c r="C52" s="822"/>
      <c r="D52" s="823"/>
      <c r="E52" s="109"/>
      <c r="F52" s="109"/>
      <c r="G52" s="109"/>
      <c r="H52" s="41">
        <f t="shared" si="3"/>
        <v>0</v>
      </c>
    </row>
    <row r="53" spans="2:8" ht="32.25" customHeight="1" thickBot="1" x14ac:dyDescent="0.3">
      <c r="B53" s="71" t="s">
        <v>211</v>
      </c>
      <c r="C53" s="822"/>
      <c r="D53" s="823"/>
      <c r="E53" s="109"/>
      <c r="F53" s="109"/>
      <c r="G53" s="109"/>
      <c r="H53" s="41">
        <f t="shared" si="3"/>
        <v>0</v>
      </c>
    </row>
    <row r="54" spans="2:8" ht="16.5" thickBot="1" x14ac:dyDescent="0.3">
      <c r="B54" s="71"/>
      <c r="C54" s="709" t="s">
        <v>8</v>
      </c>
      <c r="D54" s="710"/>
      <c r="E54" s="61" t="s">
        <v>9</v>
      </c>
      <c r="F54" s="61" t="s">
        <v>9</v>
      </c>
      <c r="G54" s="61" t="s">
        <v>9</v>
      </c>
      <c r="H54" s="41">
        <f>H14+H22+H30+H38+H46</f>
        <v>0</v>
      </c>
    </row>
  </sheetData>
  <mergeCells count="47">
    <mergeCell ref="C19:D19"/>
    <mergeCell ref="B2:H2"/>
    <mergeCell ref="B4:C4"/>
    <mergeCell ref="B6:D6"/>
    <mergeCell ref="E6:H6"/>
    <mergeCell ref="B8:H8"/>
    <mergeCell ref="C11:D12"/>
    <mergeCell ref="E11:E12"/>
    <mergeCell ref="F11:F12"/>
    <mergeCell ref="G11:G12"/>
    <mergeCell ref="H11:H12"/>
    <mergeCell ref="C13:D13"/>
    <mergeCell ref="C14:D14"/>
    <mergeCell ref="C16:D16"/>
    <mergeCell ref="C17:D17"/>
    <mergeCell ref="C18:D18"/>
    <mergeCell ref="C33:D33"/>
    <mergeCell ref="C20:D20"/>
    <mergeCell ref="C21:D21"/>
    <mergeCell ref="C22:D22"/>
    <mergeCell ref="C24:D24"/>
    <mergeCell ref="C25:D25"/>
    <mergeCell ref="C26:D26"/>
    <mergeCell ref="C27:D27"/>
    <mergeCell ref="C28:D28"/>
    <mergeCell ref="C29:D29"/>
    <mergeCell ref="C30:D30"/>
    <mergeCell ref="C32:D32"/>
    <mergeCell ref="C46:D46"/>
    <mergeCell ref="C34:D34"/>
    <mergeCell ref="C35:D35"/>
    <mergeCell ref="C36:D36"/>
    <mergeCell ref="C37:D37"/>
    <mergeCell ref="C38:D38"/>
    <mergeCell ref="C40:D40"/>
    <mergeCell ref="C41:D41"/>
    <mergeCell ref="C42:D42"/>
    <mergeCell ref="C43:D43"/>
    <mergeCell ref="C44:D44"/>
    <mergeCell ref="C45:D45"/>
    <mergeCell ref="C54:D54"/>
    <mergeCell ref="C48:D48"/>
    <mergeCell ref="C49:D49"/>
    <mergeCell ref="C50:D50"/>
    <mergeCell ref="C51:D51"/>
    <mergeCell ref="C52:D52"/>
    <mergeCell ref="C53:D53"/>
  </mergeCells>
  <pageMargins left="0.70866141732283472" right="0.70866141732283472" top="0.74803149606299213" bottom="0.74803149606299213" header="0.31496062992125984" footer="0.31496062992125984"/>
  <pageSetup paperSize="9" scale="5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L29"/>
  <sheetViews>
    <sheetView showZeros="0" topLeftCell="A22" workbookViewId="0">
      <selection activeCell="H16" sqref="H16"/>
    </sheetView>
  </sheetViews>
  <sheetFormatPr defaultRowHeight="15" x14ac:dyDescent="0.25"/>
  <cols>
    <col min="3" max="3" width="12.5703125" customWidth="1"/>
    <col min="4" max="4" width="38.5703125" customWidth="1"/>
    <col min="5" max="5" width="16" customWidth="1"/>
    <col min="6" max="6" width="14.5703125" customWidth="1"/>
    <col min="7" max="7" width="21.85546875" customWidth="1"/>
  </cols>
  <sheetData>
    <row r="2" spans="2:12" ht="15.75" x14ac:dyDescent="0.25">
      <c r="B2" s="718" t="s">
        <v>73</v>
      </c>
      <c r="C2" s="718"/>
      <c r="D2" s="718"/>
      <c r="E2" s="718"/>
      <c r="F2" s="718"/>
      <c r="G2" s="718"/>
    </row>
    <row r="4" spans="2:12" s="25" customFormat="1" ht="17.25" customHeight="1" thickBot="1" x14ac:dyDescent="0.3">
      <c r="B4" s="759" t="s">
        <v>0</v>
      </c>
      <c r="C4" s="759"/>
      <c r="D4" s="26">
        <v>244</v>
      </c>
      <c r="E4" s="23"/>
      <c r="F4" s="24"/>
      <c r="G4" s="24"/>
      <c r="H4" s="24"/>
      <c r="I4" s="24"/>
      <c r="J4" s="24"/>
      <c r="K4" s="24"/>
      <c r="L4" s="24"/>
    </row>
    <row r="6" spans="2:12" s="25" customFormat="1" ht="32.25" customHeight="1" thickBot="1" x14ac:dyDescent="0.3">
      <c r="B6" s="719" t="s">
        <v>1</v>
      </c>
      <c r="C6" s="719"/>
      <c r="D6" s="719"/>
      <c r="E6" s="754" t="s">
        <v>249</v>
      </c>
      <c r="F6" s="754"/>
      <c r="G6" s="754"/>
      <c r="H6" s="21"/>
      <c r="I6" s="21"/>
      <c r="J6" s="21"/>
      <c r="K6" s="21"/>
      <c r="L6" s="24"/>
    </row>
    <row r="8" spans="2:12" ht="15.75" x14ac:dyDescent="0.25">
      <c r="B8" s="718" t="s">
        <v>237</v>
      </c>
      <c r="C8" s="718"/>
      <c r="D8" s="718"/>
      <c r="E8" s="718"/>
      <c r="F8" s="718"/>
      <c r="G8" s="718"/>
    </row>
    <row r="10" spans="2:12" thickBot="1" x14ac:dyDescent="0.35">
      <c r="B10" s="3"/>
      <c r="C10" s="3"/>
      <c r="D10" s="3"/>
      <c r="E10" s="3"/>
      <c r="F10" s="3"/>
      <c r="G10" s="3"/>
    </row>
    <row r="11" spans="2:12" ht="46.5" customHeight="1" x14ac:dyDescent="0.25">
      <c r="B11" s="706" t="s">
        <v>17</v>
      </c>
      <c r="C11" s="720" t="s">
        <v>20</v>
      </c>
      <c r="D11" s="722"/>
      <c r="E11" s="706" t="s">
        <v>111</v>
      </c>
      <c r="F11" s="706" t="s">
        <v>240</v>
      </c>
      <c r="G11" s="706" t="s">
        <v>241</v>
      </c>
    </row>
    <row r="12" spans="2:12" ht="15.75" thickBot="1" x14ac:dyDescent="0.3">
      <c r="B12" s="708"/>
      <c r="C12" s="726"/>
      <c r="D12" s="728"/>
      <c r="E12" s="708"/>
      <c r="F12" s="708"/>
      <c r="G12" s="708"/>
    </row>
    <row r="13" spans="2:12" ht="16.149999999999999" thickBot="1" x14ac:dyDescent="0.35">
      <c r="B13" s="8">
        <v>1</v>
      </c>
      <c r="C13" s="742">
        <v>2</v>
      </c>
      <c r="D13" s="743"/>
      <c r="E13" s="7">
        <v>3</v>
      </c>
      <c r="F13" s="7">
        <v>4</v>
      </c>
      <c r="G13" s="7">
        <v>5</v>
      </c>
    </row>
    <row r="14" spans="2:12" ht="18" customHeight="1" thickBot="1" x14ac:dyDescent="0.3">
      <c r="B14" s="104">
        <v>1</v>
      </c>
      <c r="C14" s="755" t="s">
        <v>238</v>
      </c>
      <c r="D14" s="756"/>
      <c r="E14" s="61"/>
      <c r="F14" s="61" t="s">
        <v>130</v>
      </c>
      <c r="G14" s="41">
        <f>SUM(G16:G22)</f>
        <v>0</v>
      </c>
    </row>
    <row r="15" spans="2:12" ht="31.5" customHeight="1" thickBot="1" x14ac:dyDescent="0.3">
      <c r="B15" s="104"/>
      <c r="C15" s="78"/>
      <c r="D15" s="75" t="s">
        <v>7</v>
      </c>
      <c r="E15" s="61"/>
      <c r="F15" s="61"/>
      <c r="G15" s="41"/>
    </row>
    <row r="16" spans="2:12" ht="28.5" customHeight="1" thickBot="1" x14ac:dyDescent="0.3">
      <c r="B16" s="104" t="s">
        <v>148</v>
      </c>
      <c r="C16" s="786" t="s">
        <v>239</v>
      </c>
      <c r="D16" s="787"/>
      <c r="E16" s="61"/>
      <c r="F16" s="80"/>
      <c r="G16" s="41">
        <f>E16*F16</f>
        <v>0</v>
      </c>
    </row>
    <row r="17" spans="2:7" ht="28.5" customHeight="1" thickBot="1" x14ac:dyDescent="0.3">
      <c r="B17" s="104" t="s">
        <v>158</v>
      </c>
      <c r="C17" s="786" t="s">
        <v>242</v>
      </c>
      <c r="D17" s="787"/>
      <c r="E17" s="61"/>
      <c r="F17" s="80"/>
      <c r="G17" s="41">
        <f t="shared" ref="G17:G28" si="0">E17*F17</f>
        <v>0</v>
      </c>
    </row>
    <row r="18" spans="2:7" ht="28.5" customHeight="1" thickBot="1" x14ac:dyDescent="0.35">
      <c r="B18" s="104" t="s">
        <v>159</v>
      </c>
      <c r="C18" s="786"/>
      <c r="D18" s="787"/>
      <c r="E18" s="61"/>
      <c r="F18" s="80"/>
      <c r="G18" s="41">
        <f t="shared" si="0"/>
        <v>0</v>
      </c>
    </row>
    <row r="19" spans="2:7" ht="28.5" customHeight="1" thickBot="1" x14ac:dyDescent="0.35">
      <c r="B19" s="104" t="s">
        <v>160</v>
      </c>
      <c r="C19" s="786"/>
      <c r="D19" s="787"/>
      <c r="E19" s="61"/>
      <c r="F19" s="80"/>
      <c r="G19" s="41">
        <f t="shared" si="0"/>
        <v>0</v>
      </c>
    </row>
    <row r="20" spans="2:7" ht="28.5" customHeight="1" thickBot="1" x14ac:dyDescent="0.35">
      <c r="B20" s="104" t="s">
        <v>161</v>
      </c>
      <c r="C20" s="786"/>
      <c r="D20" s="787"/>
      <c r="E20" s="61"/>
      <c r="F20" s="80"/>
      <c r="G20" s="41">
        <f t="shared" si="0"/>
        <v>0</v>
      </c>
    </row>
    <row r="21" spans="2:7" ht="28.5" customHeight="1" thickBot="1" x14ac:dyDescent="0.35">
      <c r="B21" s="104" t="s">
        <v>162</v>
      </c>
      <c r="C21" s="786"/>
      <c r="D21" s="787"/>
      <c r="E21" s="61"/>
      <c r="F21" s="80"/>
      <c r="G21" s="41">
        <f t="shared" si="0"/>
        <v>0</v>
      </c>
    </row>
    <row r="22" spans="2:7" ht="28.5" customHeight="1" thickBot="1" x14ac:dyDescent="0.35">
      <c r="B22" s="104" t="s">
        <v>163</v>
      </c>
      <c r="C22" s="786"/>
      <c r="D22" s="787"/>
      <c r="E22" s="61"/>
      <c r="F22" s="80"/>
      <c r="G22" s="41">
        <f t="shared" si="0"/>
        <v>0</v>
      </c>
    </row>
    <row r="23" spans="2:7" ht="18" customHeight="1" thickBot="1" x14ac:dyDescent="0.3">
      <c r="B23" s="104" t="s">
        <v>188</v>
      </c>
      <c r="C23" s="755" t="s">
        <v>243</v>
      </c>
      <c r="D23" s="756"/>
      <c r="E23" s="61"/>
      <c r="F23" s="61" t="s">
        <v>130</v>
      </c>
      <c r="G23" s="41">
        <f>SUM(G25:G28)</f>
        <v>0</v>
      </c>
    </row>
    <row r="24" spans="2:7" ht="31.5" customHeight="1" thickBot="1" x14ac:dyDescent="0.3">
      <c r="B24" s="104"/>
      <c r="C24" s="78"/>
      <c r="D24" s="75" t="s">
        <v>7</v>
      </c>
      <c r="E24" s="61"/>
      <c r="F24" s="61"/>
      <c r="G24" s="41"/>
    </row>
    <row r="25" spans="2:7" ht="28.5" customHeight="1" thickBot="1" x14ac:dyDescent="0.35">
      <c r="B25" s="104" t="s">
        <v>149</v>
      </c>
      <c r="C25" s="786"/>
      <c r="D25" s="787"/>
      <c r="E25" s="61"/>
      <c r="F25" s="80"/>
      <c r="G25" s="41">
        <f>E25*F25</f>
        <v>0</v>
      </c>
    </row>
    <row r="26" spans="2:7" ht="28.5" customHeight="1" thickBot="1" x14ac:dyDescent="0.35">
      <c r="B26" s="104" t="s">
        <v>150</v>
      </c>
      <c r="C26" s="786"/>
      <c r="D26" s="787"/>
      <c r="E26" s="61"/>
      <c r="F26" s="80"/>
      <c r="G26" s="41">
        <f>E26*F26</f>
        <v>0</v>
      </c>
    </row>
    <row r="27" spans="2:7" ht="28.5" customHeight="1" thickBot="1" x14ac:dyDescent="0.35">
      <c r="B27" s="104" t="s">
        <v>151</v>
      </c>
      <c r="C27" s="786"/>
      <c r="D27" s="787"/>
      <c r="E27" s="61"/>
      <c r="F27" s="80"/>
      <c r="G27" s="41">
        <f>E27*F27</f>
        <v>0</v>
      </c>
    </row>
    <row r="28" spans="2:7" ht="30.75" customHeight="1" thickBot="1" x14ac:dyDescent="0.35">
      <c r="B28" s="104" t="s">
        <v>152</v>
      </c>
      <c r="C28" s="786"/>
      <c r="D28" s="787"/>
      <c r="E28" s="61"/>
      <c r="F28" s="61"/>
      <c r="G28" s="41">
        <f t="shared" si="0"/>
        <v>0</v>
      </c>
    </row>
    <row r="29" spans="2:7" ht="16.5" thickBot="1" x14ac:dyDescent="0.3">
      <c r="B29" s="105"/>
      <c r="C29" s="709" t="s">
        <v>8</v>
      </c>
      <c r="D29" s="710"/>
      <c r="E29" s="61" t="s">
        <v>9</v>
      </c>
      <c r="F29" s="61" t="s">
        <v>9</v>
      </c>
      <c r="G29" s="41">
        <f>G14+G23</f>
        <v>0</v>
      </c>
    </row>
  </sheetData>
  <sheetProtection password="F958" sheet="1" objects="1" scenarios="1"/>
  <mergeCells count="25">
    <mergeCell ref="C18:D18"/>
    <mergeCell ref="C19:D19"/>
    <mergeCell ref="C13:D13"/>
    <mergeCell ref="C14:D14"/>
    <mergeCell ref="C16:D16"/>
    <mergeCell ref="C17:D17"/>
    <mergeCell ref="B2:G2"/>
    <mergeCell ref="B4:C4"/>
    <mergeCell ref="B6:D6"/>
    <mergeCell ref="E6:G6"/>
    <mergeCell ref="B8:G8"/>
    <mergeCell ref="B11:B12"/>
    <mergeCell ref="C11:D12"/>
    <mergeCell ref="E11:E12"/>
    <mergeCell ref="F11:F12"/>
    <mergeCell ref="G11:G12"/>
    <mergeCell ref="C27:D27"/>
    <mergeCell ref="C28:D28"/>
    <mergeCell ref="C29:D29"/>
    <mergeCell ref="C20:D20"/>
    <mergeCell ref="C21:D21"/>
    <mergeCell ref="C22:D22"/>
    <mergeCell ref="C23:D23"/>
    <mergeCell ref="C25:D25"/>
    <mergeCell ref="C26:D26"/>
  </mergeCells>
  <phoneticPr fontId="16" type="noConversion"/>
  <pageMargins left="0.70866141732283472" right="0.70866141732283472" top="0.74803149606299213" bottom="0.74803149606299213" header="0.31496062992125984" footer="0.31496062992125984"/>
  <pageSetup paperSize="9" scale="7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L37"/>
  <sheetViews>
    <sheetView topLeftCell="A8" workbookViewId="0">
      <selection activeCell="N34" sqref="N34"/>
    </sheetView>
  </sheetViews>
  <sheetFormatPr defaultRowHeight="15" x14ac:dyDescent="0.25"/>
  <cols>
    <col min="3" max="3" width="15.7109375" customWidth="1"/>
    <col min="4" max="4" width="35.5703125" customWidth="1"/>
    <col min="5" max="5" width="12.85546875" customWidth="1"/>
    <col min="6" max="6" width="14.42578125" customWidth="1"/>
    <col min="7" max="7" width="16.140625" customWidth="1"/>
  </cols>
  <sheetData>
    <row r="2" spans="2:12" ht="15.75" x14ac:dyDescent="0.25">
      <c r="B2" s="718" t="s">
        <v>73</v>
      </c>
      <c r="C2" s="718"/>
      <c r="D2" s="718"/>
      <c r="E2" s="718"/>
      <c r="F2" s="718"/>
      <c r="G2" s="718"/>
      <c r="H2" s="35"/>
    </row>
    <row r="4" spans="2:12" s="25" customFormat="1" ht="17.25" customHeight="1" thickBot="1" x14ac:dyDescent="0.3">
      <c r="B4" s="719" t="s">
        <v>0</v>
      </c>
      <c r="C4" s="719"/>
      <c r="D4" s="26">
        <v>244</v>
      </c>
      <c r="E4" s="23"/>
      <c r="F4" s="24"/>
      <c r="G4" s="24"/>
      <c r="H4" s="24"/>
      <c r="I4" s="24"/>
      <c r="J4" s="24"/>
      <c r="K4" s="24"/>
      <c r="L4" s="24"/>
    </row>
    <row r="5" spans="2:12" ht="14.45" x14ac:dyDescent="0.3">
      <c r="D5" s="25"/>
    </row>
    <row r="6" spans="2:12" s="25" customFormat="1" ht="35.25" customHeight="1" thickBot="1" x14ac:dyDescent="0.3">
      <c r="B6" s="719" t="s">
        <v>1</v>
      </c>
      <c r="C6" s="719"/>
      <c r="D6" s="719"/>
      <c r="E6" s="754" t="s">
        <v>249</v>
      </c>
      <c r="F6" s="754"/>
      <c r="G6" s="754"/>
      <c r="H6" s="21"/>
      <c r="I6" s="21"/>
      <c r="J6" s="21"/>
      <c r="K6" s="21"/>
      <c r="L6" s="24"/>
    </row>
    <row r="8" spans="2:12" ht="15.75" x14ac:dyDescent="0.25">
      <c r="B8" s="718" t="s">
        <v>146</v>
      </c>
      <c r="C8" s="718"/>
      <c r="D8" s="718"/>
      <c r="E8" s="718"/>
      <c r="F8" s="718"/>
      <c r="G8" s="718"/>
    </row>
    <row r="10" spans="2:12" thickBot="1" x14ac:dyDescent="0.35">
      <c r="B10" s="3"/>
      <c r="C10" s="3"/>
      <c r="D10" s="3"/>
      <c r="E10" s="3"/>
      <c r="F10" s="3"/>
      <c r="G10" s="3"/>
    </row>
    <row r="11" spans="2:12" ht="30.75" customHeight="1" x14ac:dyDescent="0.25">
      <c r="B11" s="81" t="s">
        <v>3</v>
      </c>
      <c r="C11" s="833" t="s">
        <v>20</v>
      </c>
      <c r="D11" s="834"/>
      <c r="E11" s="760" t="s">
        <v>111</v>
      </c>
      <c r="F11" s="760" t="s">
        <v>112</v>
      </c>
      <c r="G11" s="706" t="s">
        <v>113</v>
      </c>
    </row>
    <row r="12" spans="2:12" ht="16.5" thickBot="1" x14ac:dyDescent="0.3">
      <c r="B12" s="52" t="s">
        <v>4</v>
      </c>
      <c r="C12" s="835"/>
      <c r="D12" s="836"/>
      <c r="E12" s="762"/>
      <c r="F12" s="762"/>
      <c r="G12" s="708"/>
    </row>
    <row r="13" spans="2:12" ht="16.149999999999999" thickBot="1" x14ac:dyDescent="0.35">
      <c r="B13" s="79"/>
      <c r="C13" s="837">
        <v>1</v>
      </c>
      <c r="D13" s="838"/>
      <c r="E13" s="56">
        <v>2</v>
      </c>
      <c r="F13" s="56">
        <v>3</v>
      </c>
      <c r="G13" s="7">
        <v>4</v>
      </c>
    </row>
    <row r="14" spans="2:12" ht="18" customHeight="1" thickBot="1" x14ac:dyDescent="0.3">
      <c r="B14" s="52">
        <v>1</v>
      </c>
      <c r="C14" s="755" t="s">
        <v>114</v>
      </c>
      <c r="D14" s="756"/>
      <c r="E14" s="56" t="s">
        <v>9</v>
      </c>
      <c r="F14" s="61" t="s">
        <v>9</v>
      </c>
      <c r="G14" s="41">
        <f>SUM(G15:G22)</f>
        <v>0</v>
      </c>
    </row>
    <row r="15" spans="2:12" ht="18" customHeight="1" thickBot="1" x14ac:dyDescent="0.3">
      <c r="B15" s="52"/>
      <c r="C15" s="95"/>
      <c r="D15" s="75" t="s">
        <v>115</v>
      </c>
      <c r="E15" s="56"/>
      <c r="F15" s="61"/>
      <c r="G15" s="41"/>
    </row>
    <row r="16" spans="2:12" ht="16.5" thickBot="1" x14ac:dyDescent="0.3">
      <c r="B16" s="71" t="s">
        <v>148</v>
      </c>
      <c r="C16" s="783" t="s">
        <v>721</v>
      </c>
      <c r="D16" s="775"/>
      <c r="E16" s="56"/>
      <c r="F16" s="61">
        <v>67050</v>
      </c>
      <c r="G16" s="41">
        <f>E16*F16</f>
        <v>0</v>
      </c>
    </row>
    <row r="17" spans="2:7" ht="16.5" thickBot="1" x14ac:dyDescent="0.3">
      <c r="B17" s="71" t="s">
        <v>158</v>
      </c>
      <c r="C17" s="774" t="s">
        <v>165</v>
      </c>
      <c r="D17" s="775"/>
      <c r="E17" s="56"/>
      <c r="F17" s="61"/>
      <c r="G17" s="41">
        <f t="shared" ref="G17:G22" si="0">E17*F17</f>
        <v>0</v>
      </c>
    </row>
    <row r="18" spans="2:7" ht="16.5" thickBot="1" x14ac:dyDescent="0.3">
      <c r="B18" s="71" t="s">
        <v>159</v>
      </c>
      <c r="C18" s="774" t="s">
        <v>166</v>
      </c>
      <c r="D18" s="775"/>
      <c r="E18" s="56"/>
      <c r="F18" s="61"/>
      <c r="G18" s="41">
        <f t="shared" si="0"/>
        <v>0</v>
      </c>
    </row>
    <row r="19" spans="2:7" ht="16.5" thickBot="1" x14ac:dyDescent="0.3">
      <c r="B19" s="71" t="s">
        <v>160</v>
      </c>
      <c r="C19" s="783" t="s">
        <v>167</v>
      </c>
      <c r="D19" s="775"/>
      <c r="E19" s="56"/>
      <c r="F19" s="61"/>
      <c r="G19" s="41">
        <f t="shared" si="0"/>
        <v>0</v>
      </c>
    </row>
    <row r="20" spans="2:7" ht="16.5" thickBot="1" x14ac:dyDescent="0.3">
      <c r="B20" s="71" t="s">
        <v>161</v>
      </c>
      <c r="C20" s="783" t="s">
        <v>690</v>
      </c>
      <c r="D20" s="775"/>
      <c r="E20" s="56"/>
      <c r="F20" s="61"/>
      <c r="G20" s="41">
        <f t="shared" si="0"/>
        <v>0</v>
      </c>
    </row>
    <row r="21" spans="2:7" ht="16.5" thickBot="1" x14ac:dyDescent="0.3">
      <c r="B21" s="71" t="s">
        <v>162</v>
      </c>
      <c r="C21" s="783" t="s">
        <v>689</v>
      </c>
      <c r="D21" s="775"/>
      <c r="E21" s="56"/>
      <c r="F21" s="61">
        <f>500000-16500-483500</f>
        <v>0</v>
      </c>
      <c r="G21" s="41">
        <f t="shared" si="0"/>
        <v>0</v>
      </c>
    </row>
    <row r="22" spans="2:7" ht="33.75" customHeight="1" thickBot="1" x14ac:dyDescent="0.3">
      <c r="B22" s="71" t="s">
        <v>163</v>
      </c>
      <c r="C22" s="783" t="s">
        <v>720</v>
      </c>
      <c r="D22" s="775"/>
      <c r="E22" s="56"/>
      <c r="F22" s="61">
        <v>146600</v>
      </c>
      <c r="G22" s="41">
        <f t="shared" si="0"/>
        <v>0</v>
      </c>
    </row>
    <row r="23" spans="2:7" ht="16.5" thickBot="1" x14ac:dyDescent="0.3">
      <c r="B23" s="71"/>
      <c r="C23" s="709" t="s">
        <v>8</v>
      </c>
      <c r="D23" s="710"/>
      <c r="E23" s="56"/>
      <c r="F23" s="61"/>
      <c r="G23" s="41">
        <f>G14</f>
        <v>0</v>
      </c>
    </row>
    <row r="24" spans="2:7" ht="16.5" customHeight="1" thickBot="1" x14ac:dyDescent="0.3">
      <c r="B24" s="52">
        <v>2</v>
      </c>
      <c r="C24" s="755" t="s">
        <v>147</v>
      </c>
      <c r="D24" s="756"/>
      <c r="E24" s="56" t="s">
        <v>130</v>
      </c>
      <c r="F24" s="61" t="s">
        <v>130</v>
      </c>
      <c r="G24" s="41">
        <f>SUM(G26:G36)</f>
        <v>0</v>
      </c>
    </row>
    <row r="25" spans="2:7" ht="16.5" thickBot="1" x14ac:dyDescent="0.3">
      <c r="B25" s="52"/>
      <c r="C25" s="784" t="s">
        <v>115</v>
      </c>
      <c r="D25" s="785"/>
      <c r="E25" s="56"/>
      <c r="F25" s="61"/>
      <c r="G25" s="41"/>
    </row>
    <row r="26" spans="2:7" ht="16.5" thickBot="1" x14ac:dyDescent="0.3">
      <c r="B26" s="71" t="s">
        <v>149</v>
      </c>
      <c r="C26" s="774" t="s">
        <v>251</v>
      </c>
      <c r="D26" s="775"/>
      <c r="E26" s="56"/>
      <c r="F26" s="61"/>
      <c r="G26" s="41">
        <f>E26*F26*247</f>
        <v>0</v>
      </c>
    </row>
    <row r="27" spans="2:7" ht="16.5" thickBot="1" x14ac:dyDescent="0.3">
      <c r="B27" s="71" t="s">
        <v>150</v>
      </c>
      <c r="C27" s="774" t="s">
        <v>251</v>
      </c>
      <c r="D27" s="775"/>
      <c r="E27" s="56"/>
      <c r="F27" s="61"/>
      <c r="G27" s="41">
        <f>E27*F27*247</f>
        <v>0</v>
      </c>
    </row>
    <row r="28" spans="2:7" ht="16.5" thickBot="1" x14ac:dyDescent="0.3">
      <c r="B28" s="71" t="s">
        <v>151</v>
      </c>
      <c r="C28" s="774" t="s">
        <v>168</v>
      </c>
      <c r="D28" s="775"/>
      <c r="E28" s="56"/>
      <c r="F28" s="61"/>
      <c r="G28" s="41">
        <f t="shared" ref="G28:G36" si="1">E28*F28</f>
        <v>0</v>
      </c>
    </row>
    <row r="29" spans="2:7" ht="16.5" thickBot="1" x14ac:dyDescent="0.3">
      <c r="B29" s="71" t="s">
        <v>152</v>
      </c>
      <c r="C29" s="774" t="s">
        <v>169</v>
      </c>
      <c r="D29" s="775"/>
      <c r="E29" s="56"/>
      <c r="F29" s="61"/>
      <c r="G29" s="41">
        <f t="shared" si="1"/>
        <v>0</v>
      </c>
    </row>
    <row r="30" spans="2:7" ht="16.5" thickBot="1" x14ac:dyDescent="0.3">
      <c r="B30" s="71" t="s">
        <v>153</v>
      </c>
      <c r="C30" s="774" t="s">
        <v>170</v>
      </c>
      <c r="D30" s="775"/>
      <c r="E30" s="56"/>
      <c r="F30" s="61"/>
      <c r="G30" s="41">
        <f t="shared" si="1"/>
        <v>0</v>
      </c>
    </row>
    <row r="31" spans="2:7" ht="16.5" thickBot="1" x14ac:dyDescent="0.3">
      <c r="B31" s="71" t="s">
        <v>154</v>
      </c>
      <c r="C31" s="774" t="s">
        <v>171</v>
      </c>
      <c r="D31" s="775"/>
      <c r="E31" s="56"/>
      <c r="F31" s="61"/>
      <c r="G31" s="41">
        <f t="shared" si="1"/>
        <v>0</v>
      </c>
    </row>
    <row r="32" spans="2:7" ht="16.5" thickBot="1" x14ac:dyDescent="0.3">
      <c r="B32" s="71" t="s">
        <v>155</v>
      </c>
      <c r="C32" s="774" t="s">
        <v>172</v>
      </c>
      <c r="D32" s="775"/>
      <c r="E32" s="56"/>
      <c r="F32" s="61"/>
      <c r="G32" s="41">
        <f t="shared" si="1"/>
        <v>0</v>
      </c>
    </row>
    <row r="33" spans="2:7" ht="16.5" thickBot="1" x14ac:dyDescent="0.3">
      <c r="B33" s="71" t="s">
        <v>156</v>
      </c>
      <c r="C33" s="774" t="s">
        <v>173</v>
      </c>
      <c r="D33" s="775"/>
      <c r="E33" s="56"/>
      <c r="F33" s="61"/>
      <c r="G33" s="41">
        <f t="shared" si="1"/>
        <v>0</v>
      </c>
    </row>
    <row r="34" spans="2:7" ht="16.5" thickBot="1" x14ac:dyDescent="0.3">
      <c r="B34" s="71" t="s">
        <v>157</v>
      </c>
      <c r="C34" s="783" t="s">
        <v>719</v>
      </c>
      <c r="D34" s="775"/>
      <c r="E34" s="56">
        <v>1</v>
      </c>
      <c r="F34" s="61"/>
      <c r="G34" s="41">
        <f t="shared" si="1"/>
        <v>0</v>
      </c>
    </row>
    <row r="35" spans="2:7" ht="16.5" thickBot="1" x14ac:dyDescent="0.3">
      <c r="B35" s="71" t="s">
        <v>250</v>
      </c>
      <c r="C35" s="783">
        <v>64040</v>
      </c>
      <c r="D35" s="775"/>
      <c r="E35" s="56"/>
      <c r="F35" s="61">
        <v>4250</v>
      </c>
      <c r="G35" s="41">
        <f t="shared" si="1"/>
        <v>0</v>
      </c>
    </row>
    <row r="36" spans="2:7" ht="16.5" thickBot="1" x14ac:dyDescent="0.3">
      <c r="B36" s="71" t="s">
        <v>252</v>
      </c>
      <c r="C36" s="774"/>
      <c r="D36" s="775"/>
      <c r="E36" s="56"/>
      <c r="F36" s="61"/>
      <c r="G36" s="41">
        <f t="shared" si="1"/>
        <v>0</v>
      </c>
    </row>
    <row r="37" spans="2:7" ht="16.5" thickBot="1" x14ac:dyDescent="0.3">
      <c r="B37" s="52"/>
      <c r="C37" s="709" t="s">
        <v>8</v>
      </c>
      <c r="D37" s="710"/>
      <c r="E37" s="56" t="s">
        <v>130</v>
      </c>
      <c r="F37" s="61" t="s">
        <v>9</v>
      </c>
      <c r="G37" s="41">
        <f>G24</f>
        <v>0</v>
      </c>
    </row>
  </sheetData>
  <mergeCells count="33">
    <mergeCell ref="B2:G2"/>
    <mergeCell ref="B4:C4"/>
    <mergeCell ref="B6:D6"/>
    <mergeCell ref="E6:G6"/>
    <mergeCell ref="C21:D21"/>
    <mergeCell ref="B8:G8"/>
    <mergeCell ref="C11:D12"/>
    <mergeCell ref="E11:E12"/>
    <mergeCell ref="F11:F12"/>
    <mergeCell ref="G11:G12"/>
    <mergeCell ref="C13:D13"/>
    <mergeCell ref="C14:D14"/>
    <mergeCell ref="C37:D37"/>
    <mergeCell ref="C26:D26"/>
    <mergeCell ref="C27:D27"/>
    <mergeCell ref="C28:D28"/>
    <mergeCell ref="C29:D29"/>
    <mergeCell ref="C30:D30"/>
    <mergeCell ref="C31:D31"/>
    <mergeCell ref="C32:D32"/>
    <mergeCell ref="C33:D33"/>
    <mergeCell ref="C36:D36"/>
    <mergeCell ref="C35:D35"/>
    <mergeCell ref="C34:D34"/>
    <mergeCell ref="C23:D23"/>
    <mergeCell ref="C16:D16"/>
    <mergeCell ref="C25:D25"/>
    <mergeCell ref="C18:D18"/>
    <mergeCell ref="C20:D20"/>
    <mergeCell ref="C22:D22"/>
    <mergeCell ref="C17:D17"/>
    <mergeCell ref="C24:D24"/>
    <mergeCell ref="C19:D19"/>
  </mergeCells>
  <phoneticPr fontId="16" type="noConversion"/>
  <pageMargins left="0.70866141732283472" right="0.70866141732283472" top="0.74803149606299213" bottom="0.74803149606299213" header="0.31496062992125984" footer="0.31496062992125984"/>
  <pageSetup paperSize="9" scale="77"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9"/>
  <sheetViews>
    <sheetView showZeros="0" topLeftCell="A16" workbookViewId="0">
      <selection activeCell="F31" sqref="F31"/>
    </sheetView>
  </sheetViews>
  <sheetFormatPr defaultRowHeight="15" x14ac:dyDescent="0.25"/>
  <cols>
    <col min="3" max="3" width="18.140625" customWidth="1"/>
    <col min="4" max="4" width="9" customWidth="1"/>
    <col min="5" max="5" width="12" customWidth="1"/>
    <col min="6" max="6" width="15.28515625" customWidth="1"/>
    <col min="7" max="7" width="19.28515625" customWidth="1"/>
    <col min="8" max="8" width="18.140625" customWidth="1"/>
    <col min="9" max="9" width="13.42578125" customWidth="1"/>
    <col min="10" max="10" width="7.5703125" customWidth="1"/>
    <col min="11" max="11" width="13.7109375" customWidth="1"/>
  </cols>
  <sheetData>
    <row r="1" spans="2:12" ht="44.25" customHeight="1" x14ac:dyDescent="0.25">
      <c r="B1" s="717" t="s">
        <v>19</v>
      </c>
      <c r="C1" s="718"/>
      <c r="D1" s="718"/>
      <c r="E1" s="718"/>
      <c r="F1" s="718"/>
      <c r="G1" s="718"/>
      <c r="H1" s="718"/>
      <c r="I1" s="718"/>
      <c r="J1" s="718"/>
      <c r="K1" s="718"/>
    </row>
    <row r="2" spans="2:12" ht="15.75" x14ac:dyDescent="0.25">
      <c r="B2" s="718" t="s">
        <v>18</v>
      </c>
      <c r="C2" s="718"/>
      <c r="D2" s="718"/>
      <c r="E2" s="718"/>
      <c r="F2" s="718"/>
      <c r="G2" s="718"/>
      <c r="H2" s="718"/>
      <c r="I2" s="718"/>
      <c r="J2" s="718"/>
      <c r="K2" s="718"/>
    </row>
    <row r="3" spans="2:12" ht="17.25" customHeight="1" thickBot="1" x14ac:dyDescent="0.3">
      <c r="B3" s="719" t="s">
        <v>0</v>
      </c>
      <c r="C3" s="719"/>
      <c r="D3" s="719"/>
      <c r="E3" s="39">
        <v>111</v>
      </c>
      <c r="F3" s="12"/>
      <c r="G3" s="12"/>
      <c r="H3" s="12"/>
      <c r="I3" s="12"/>
      <c r="J3" s="12"/>
      <c r="K3" s="12"/>
      <c r="L3" s="12"/>
    </row>
    <row r="4" spans="2:12" ht="14.45" x14ac:dyDescent="0.3">
      <c r="B4" s="13"/>
      <c r="C4" s="729"/>
      <c r="D4" s="729"/>
      <c r="E4" s="12"/>
      <c r="F4" s="12"/>
      <c r="G4" s="12"/>
      <c r="H4" s="12"/>
      <c r="I4" s="12"/>
      <c r="J4" s="12"/>
      <c r="K4" s="12"/>
      <c r="L4" s="12"/>
    </row>
    <row r="5" spans="2:12" ht="18" customHeight="1" thickBot="1" x14ac:dyDescent="0.3">
      <c r="B5" s="719" t="s">
        <v>1</v>
      </c>
      <c r="C5" s="719"/>
      <c r="D5" s="719"/>
      <c r="E5" s="719"/>
      <c r="F5" s="715" t="s">
        <v>176</v>
      </c>
      <c r="G5" s="715"/>
      <c r="H5" s="715"/>
      <c r="I5" s="715"/>
      <c r="J5" s="715"/>
      <c r="K5" s="715"/>
      <c r="L5" s="12"/>
    </row>
    <row r="6" spans="2:12" ht="14.45" x14ac:dyDescent="0.3">
      <c r="B6" s="14"/>
      <c r="C6" s="14"/>
      <c r="D6" s="14"/>
      <c r="E6" s="12"/>
      <c r="F6" s="12"/>
      <c r="G6" s="12"/>
      <c r="H6" s="12"/>
      <c r="I6" s="12"/>
      <c r="J6" s="12"/>
      <c r="K6" s="12"/>
      <c r="L6" s="12"/>
    </row>
    <row r="7" spans="2:12" ht="15.75" x14ac:dyDescent="0.25">
      <c r="B7" s="711" t="s">
        <v>2</v>
      </c>
      <c r="C7" s="711"/>
      <c r="D7" s="711"/>
      <c r="E7" s="711"/>
      <c r="F7" s="711"/>
      <c r="G7" s="711"/>
      <c r="H7" s="711"/>
      <c r="I7" s="711"/>
      <c r="J7" s="711"/>
      <c r="K7" s="711"/>
      <c r="L7" s="12"/>
    </row>
    <row r="8" spans="2:12" thickBot="1" x14ac:dyDescent="0.35">
      <c r="B8" s="14"/>
      <c r="C8" s="14"/>
      <c r="D8" s="14"/>
      <c r="E8" s="14"/>
      <c r="F8" s="14"/>
      <c r="G8" s="14"/>
      <c r="H8" s="14"/>
      <c r="I8" s="14"/>
      <c r="J8" s="14"/>
      <c r="K8" s="14"/>
      <c r="L8" s="12"/>
    </row>
    <row r="9" spans="2:12" ht="13.5" customHeight="1" x14ac:dyDescent="0.25">
      <c r="B9" s="706" t="s">
        <v>17</v>
      </c>
      <c r="C9" s="706" t="s">
        <v>10</v>
      </c>
      <c r="D9" s="706" t="s">
        <v>11</v>
      </c>
      <c r="E9" s="720" t="s">
        <v>5</v>
      </c>
      <c r="F9" s="721"/>
      <c r="G9" s="721"/>
      <c r="H9" s="722"/>
      <c r="I9" s="706" t="s">
        <v>15</v>
      </c>
      <c r="J9" s="706" t="s">
        <v>16</v>
      </c>
      <c r="K9" s="706" t="s">
        <v>255</v>
      </c>
      <c r="L9" s="12"/>
    </row>
    <row r="10" spans="2:12" ht="15" customHeight="1" x14ac:dyDescent="0.25">
      <c r="B10" s="707"/>
      <c r="C10" s="707"/>
      <c r="D10" s="707"/>
      <c r="E10" s="723"/>
      <c r="F10" s="724"/>
      <c r="G10" s="724"/>
      <c r="H10" s="725"/>
      <c r="I10" s="707"/>
      <c r="J10" s="707"/>
      <c r="K10" s="707"/>
      <c r="L10" s="12"/>
    </row>
    <row r="11" spans="2:12" ht="15.75" customHeight="1" thickBot="1" x14ac:dyDescent="0.3">
      <c r="B11" s="707"/>
      <c r="C11" s="707"/>
      <c r="D11" s="707"/>
      <c r="E11" s="726"/>
      <c r="F11" s="727"/>
      <c r="G11" s="727"/>
      <c r="H11" s="728"/>
      <c r="I11" s="707"/>
      <c r="J11" s="707"/>
      <c r="K11" s="707"/>
      <c r="L11" s="12"/>
    </row>
    <row r="12" spans="2:12" ht="16.5" thickBot="1" x14ac:dyDescent="0.3">
      <c r="B12" s="707"/>
      <c r="C12" s="707"/>
      <c r="D12" s="707"/>
      <c r="E12" s="706" t="s">
        <v>6</v>
      </c>
      <c r="F12" s="712" t="s">
        <v>7</v>
      </c>
      <c r="G12" s="713"/>
      <c r="H12" s="714"/>
      <c r="I12" s="707"/>
      <c r="J12" s="707"/>
      <c r="K12" s="707"/>
      <c r="L12" s="12"/>
    </row>
    <row r="13" spans="2:12" ht="27.75" customHeight="1" x14ac:dyDescent="0.25">
      <c r="B13" s="707"/>
      <c r="C13" s="707"/>
      <c r="D13" s="707"/>
      <c r="E13" s="707"/>
      <c r="F13" s="706" t="s">
        <v>12</v>
      </c>
      <c r="G13" s="706" t="s">
        <v>13</v>
      </c>
      <c r="H13" s="706" t="s">
        <v>14</v>
      </c>
      <c r="I13" s="707"/>
      <c r="J13" s="707"/>
      <c r="K13" s="707"/>
      <c r="L13" s="12"/>
    </row>
    <row r="14" spans="2:12" ht="24.75" customHeight="1" x14ac:dyDescent="0.25">
      <c r="B14" s="707"/>
      <c r="C14" s="707"/>
      <c r="D14" s="707"/>
      <c r="E14" s="707"/>
      <c r="F14" s="707"/>
      <c r="G14" s="707"/>
      <c r="H14" s="707"/>
      <c r="I14" s="707"/>
      <c r="J14" s="707"/>
      <c r="K14" s="707"/>
      <c r="L14" s="12"/>
    </row>
    <row r="15" spans="2:12" ht="29.25" customHeight="1" thickBot="1" x14ac:dyDescent="0.3">
      <c r="B15" s="708"/>
      <c r="C15" s="708"/>
      <c r="D15" s="708"/>
      <c r="E15" s="708"/>
      <c r="F15" s="708"/>
      <c r="G15" s="708"/>
      <c r="H15" s="708"/>
      <c r="I15" s="708"/>
      <c r="J15" s="708"/>
      <c r="K15" s="708"/>
      <c r="L15" s="12"/>
    </row>
    <row r="16" spans="2:12" ht="16.149999999999999" thickBot="1" x14ac:dyDescent="0.35">
      <c r="B16" s="8">
        <v>1</v>
      </c>
      <c r="C16" s="7">
        <v>2</v>
      </c>
      <c r="D16" s="7">
        <v>3</v>
      </c>
      <c r="E16" s="7">
        <v>4</v>
      </c>
      <c r="F16" s="7">
        <v>5</v>
      </c>
      <c r="G16" s="7">
        <v>6</v>
      </c>
      <c r="H16" s="7">
        <v>7</v>
      </c>
      <c r="I16" s="7">
        <v>8</v>
      </c>
      <c r="J16" s="7">
        <v>9</v>
      </c>
      <c r="K16" s="7">
        <v>10</v>
      </c>
      <c r="L16" s="12"/>
    </row>
    <row r="17" spans="2:12" ht="16.149999999999999" thickBot="1" x14ac:dyDescent="0.35">
      <c r="B17" s="8">
        <v>1</v>
      </c>
      <c r="C17" s="53"/>
      <c r="D17" s="54"/>
      <c r="E17" s="43">
        <f>SUM(F17:H17)</f>
        <v>0</v>
      </c>
      <c r="F17" s="55"/>
      <c r="G17" s="55"/>
      <c r="H17" s="55">
        <v>0</v>
      </c>
      <c r="I17" s="55"/>
      <c r="J17" s="55"/>
      <c r="K17" s="58">
        <f>E17*D17*(I17/100+J17)*12</f>
        <v>0</v>
      </c>
      <c r="L17" s="12"/>
    </row>
    <row r="18" spans="2:12" ht="16.149999999999999" thickBot="1" x14ac:dyDescent="0.35">
      <c r="B18" s="52">
        <v>2</v>
      </c>
      <c r="C18" s="53"/>
      <c r="D18" s="54"/>
      <c r="E18" s="43">
        <f>SUM(F18:H18)</f>
        <v>0</v>
      </c>
      <c r="F18" s="55"/>
      <c r="G18" s="55"/>
      <c r="H18" s="55"/>
      <c r="I18" s="55"/>
      <c r="J18" s="55"/>
      <c r="K18" s="58">
        <f t="shared" ref="K18:K38" si="0">E18*D18*(I18/100+J18)*12</f>
        <v>0</v>
      </c>
      <c r="L18" s="12"/>
    </row>
    <row r="19" spans="2:12" ht="16.149999999999999" thickBot="1" x14ac:dyDescent="0.35">
      <c r="B19" s="52"/>
      <c r="C19" s="53"/>
      <c r="D19" s="54"/>
      <c r="E19" s="43">
        <f t="shared" ref="E19:E38" si="1">SUM(F19:H19)</f>
        <v>0</v>
      </c>
      <c r="F19" s="55"/>
      <c r="G19" s="55"/>
      <c r="H19" s="55"/>
      <c r="I19" s="55"/>
      <c r="J19" s="55"/>
      <c r="K19" s="58">
        <f t="shared" si="0"/>
        <v>0</v>
      </c>
      <c r="L19" s="12"/>
    </row>
    <row r="20" spans="2:12" ht="16.149999999999999" thickBot="1" x14ac:dyDescent="0.35">
      <c r="B20" s="52"/>
      <c r="C20" s="53"/>
      <c r="D20" s="54"/>
      <c r="E20" s="43">
        <f t="shared" si="1"/>
        <v>0</v>
      </c>
      <c r="F20" s="55"/>
      <c r="G20" s="55"/>
      <c r="H20" s="55"/>
      <c r="I20" s="55"/>
      <c r="J20" s="55"/>
      <c r="K20" s="58">
        <f t="shared" si="0"/>
        <v>0</v>
      </c>
      <c r="L20" s="12"/>
    </row>
    <row r="21" spans="2:12" ht="16.149999999999999" thickBot="1" x14ac:dyDescent="0.35">
      <c r="B21" s="52"/>
      <c r="C21" s="53"/>
      <c r="D21" s="54"/>
      <c r="E21" s="43">
        <f t="shared" si="1"/>
        <v>0</v>
      </c>
      <c r="F21" s="55"/>
      <c r="G21" s="55"/>
      <c r="H21" s="55"/>
      <c r="I21" s="55"/>
      <c r="J21" s="55"/>
      <c r="K21" s="58">
        <f t="shared" si="0"/>
        <v>0</v>
      </c>
      <c r="L21" s="12"/>
    </row>
    <row r="22" spans="2:12" ht="16.149999999999999" thickBot="1" x14ac:dyDescent="0.35">
      <c r="B22" s="52"/>
      <c r="C22" s="53"/>
      <c r="D22" s="54"/>
      <c r="E22" s="43">
        <f t="shared" si="1"/>
        <v>0</v>
      </c>
      <c r="F22" s="55"/>
      <c r="G22" s="55"/>
      <c r="H22" s="55"/>
      <c r="I22" s="55"/>
      <c r="J22" s="55"/>
      <c r="K22" s="58">
        <f t="shared" si="0"/>
        <v>0</v>
      </c>
      <c r="L22" s="12"/>
    </row>
    <row r="23" spans="2:12" ht="16.149999999999999" thickBot="1" x14ac:dyDescent="0.35">
      <c r="B23" s="52"/>
      <c r="C23" s="53"/>
      <c r="D23" s="54"/>
      <c r="E23" s="43">
        <f t="shared" si="1"/>
        <v>0</v>
      </c>
      <c r="F23" s="55"/>
      <c r="G23" s="55"/>
      <c r="H23" s="55"/>
      <c r="I23" s="55"/>
      <c r="J23" s="55"/>
      <c r="K23" s="58">
        <f t="shared" si="0"/>
        <v>0</v>
      </c>
      <c r="L23" s="12"/>
    </row>
    <row r="24" spans="2:12" ht="16.149999999999999" thickBot="1" x14ac:dyDescent="0.35">
      <c r="B24" s="52"/>
      <c r="C24" s="53"/>
      <c r="D24" s="54"/>
      <c r="E24" s="43">
        <f t="shared" si="1"/>
        <v>0</v>
      </c>
      <c r="F24" s="55"/>
      <c r="G24" s="55"/>
      <c r="H24" s="55"/>
      <c r="I24" s="55"/>
      <c r="J24" s="55"/>
      <c r="K24" s="58">
        <f t="shared" si="0"/>
        <v>0</v>
      </c>
      <c r="L24" s="12"/>
    </row>
    <row r="25" spans="2:12" ht="16.149999999999999" thickBot="1" x14ac:dyDescent="0.35">
      <c r="B25" s="52"/>
      <c r="C25" s="53"/>
      <c r="D25" s="54"/>
      <c r="E25" s="43">
        <f t="shared" si="1"/>
        <v>0</v>
      </c>
      <c r="F25" s="55"/>
      <c r="G25" s="55"/>
      <c r="H25" s="55"/>
      <c r="I25" s="55"/>
      <c r="J25" s="55"/>
      <c r="K25" s="58">
        <f t="shared" si="0"/>
        <v>0</v>
      </c>
      <c r="L25" s="12"/>
    </row>
    <row r="26" spans="2:12" ht="16.149999999999999" thickBot="1" x14ac:dyDescent="0.35">
      <c r="B26" s="52"/>
      <c r="C26" s="53"/>
      <c r="D26" s="54"/>
      <c r="E26" s="43">
        <f t="shared" si="1"/>
        <v>0</v>
      </c>
      <c r="F26" s="55"/>
      <c r="G26" s="55"/>
      <c r="H26" s="55"/>
      <c r="I26" s="55"/>
      <c r="J26" s="55"/>
      <c r="K26" s="58">
        <f t="shared" si="0"/>
        <v>0</v>
      </c>
      <c r="L26" s="12"/>
    </row>
    <row r="27" spans="2:12" ht="16.149999999999999" thickBot="1" x14ac:dyDescent="0.35">
      <c r="B27" s="52"/>
      <c r="C27" s="53"/>
      <c r="D27" s="54"/>
      <c r="E27" s="43">
        <f t="shared" si="1"/>
        <v>0</v>
      </c>
      <c r="F27" s="55"/>
      <c r="G27" s="55"/>
      <c r="H27" s="55"/>
      <c r="I27" s="55"/>
      <c r="J27" s="55"/>
      <c r="K27" s="58">
        <f t="shared" si="0"/>
        <v>0</v>
      </c>
      <c r="L27" s="12"/>
    </row>
    <row r="28" spans="2:12" ht="16.149999999999999" thickBot="1" x14ac:dyDescent="0.35">
      <c r="B28" s="52"/>
      <c r="C28" s="53"/>
      <c r="D28" s="54"/>
      <c r="E28" s="43">
        <f t="shared" si="1"/>
        <v>0</v>
      </c>
      <c r="F28" s="55"/>
      <c r="G28" s="55"/>
      <c r="H28" s="55"/>
      <c r="I28" s="55"/>
      <c r="J28" s="55"/>
      <c r="K28" s="58">
        <f t="shared" si="0"/>
        <v>0</v>
      </c>
      <c r="L28" s="12"/>
    </row>
    <row r="29" spans="2:12" ht="16.149999999999999" thickBot="1" x14ac:dyDescent="0.35">
      <c r="B29" s="52"/>
      <c r="C29" s="53"/>
      <c r="D29" s="54"/>
      <c r="E29" s="43">
        <f t="shared" si="1"/>
        <v>0</v>
      </c>
      <c r="F29" s="55"/>
      <c r="G29" s="55"/>
      <c r="H29" s="55"/>
      <c r="I29" s="55"/>
      <c r="J29" s="55"/>
      <c r="K29" s="58">
        <f t="shared" si="0"/>
        <v>0</v>
      </c>
      <c r="L29" s="12"/>
    </row>
    <row r="30" spans="2:12" ht="16.149999999999999" thickBot="1" x14ac:dyDescent="0.35">
      <c r="B30" s="52"/>
      <c r="C30" s="53"/>
      <c r="D30" s="54"/>
      <c r="E30" s="43">
        <f t="shared" si="1"/>
        <v>0</v>
      </c>
      <c r="F30" s="55"/>
      <c r="G30" s="55"/>
      <c r="H30" s="55"/>
      <c r="I30" s="55"/>
      <c r="J30" s="55"/>
      <c r="K30" s="58">
        <f t="shared" si="0"/>
        <v>0</v>
      </c>
      <c r="L30" s="12"/>
    </row>
    <row r="31" spans="2:12" ht="16.149999999999999" thickBot="1" x14ac:dyDescent="0.35">
      <c r="B31" s="52"/>
      <c r="C31" s="53"/>
      <c r="D31" s="54"/>
      <c r="E31" s="43">
        <f t="shared" si="1"/>
        <v>0</v>
      </c>
      <c r="F31" s="55"/>
      <c r="G31" s="55"/>
      <c r="H31" s="55"/>
      <c r="I31" s="55"/>
      <c r="J31" s="55"/>
      <c r="K31" s="58">
        <f t="shared" si="0"/>
        <v>0</v>
      </c>
      <c r="L31" s="12"/>
    </row>
    <row r="32" spans="2:12" ht="16.149999999999999" thickBot="1" x14ac:dyDescent="0.35">
      <c r="B32" s="52"/>
      <c r="C32" s="53"/>
      <c r="D32" s="54"/>
      <c r="E32" s="43">
        <f t="shared" si="1"/>
        <v>0</v>
      </c>
      <c r="F32" s="55"/>
      <c r="G32" s="55"/>
      <c r="H32" s="55"/>
      <c r="I32" s="55"/>
      <c r="J32" s="55"/>
      <c r="K32" s="58">
        <f t="shared" si="0"/>
        <v>0</v>
      </c>
      <c r="L32" s="12"/>
    </row>
    <row r="33" spans="2:12" ht="16.5" thickBot="1" x14ac:dyDescent="0.3">
      <c r="B33" s="52"/>
      <c r="C33" s="53"/>
      <c r="D33" s="54"/>
      <c r="E33" s="43">
        <f t="shared" si="1"/>
        <v>0</v>
      </c>
      <c r="F33" s="55"/>
      <c r="G33" s="55"/>
      <c r="H33" s="55"/>
      <c r="I33" s="55"/>
      <c r="J33" s="55"/>
      <c r="K33" s="58">
        <f t="shared" si="0"/>
        <v>0</v>
      </c>
      <c r="L33" s="12"/>
    </row>
    <row r="34" spans="2:12" ht="16.5" thickBot="1" x14ac:dyDescent="0.3">
      <c r="B34" s="52"/>
      <c r="C34" s="53"/>
      <c r="D34" s="54"/>
      <c r="E34" s="43">
        <f t="shared" si="1"/>
        <v>0</v>
      </c>
      <c r="F34" s="55"/>
      <c r="G34" s="55"/>
      <c r="H34" s="55"/>
      <c r="I34" s="55"/>
      <c r="J34" s="55"/>
      <c r="K34" s="58">
        <f t="shared" si="0"/>
        <v>0</v>
      </c>
      <c r="L34" s="12"/>
    </row>
    <row r="35" spans="2:12" ht="16.5" thickBot="1" x14ac:dyDescent="0.3">
      <c r="B35" s="52"/>
      <c r="C35" s="53"/>
      <c r="D35" s="54"/>
      <c r="E35" s="43">
        <f t="shared" si="1"/>
        <v>0</v>
      </c>
      <c r="F35" s="55"/>
      <c r="G35" s="55"/>
      <c r="H35" s="55"/>
      <c r="I35" s="55"/>
      <c r="J35" s="55"/>
      <c r="K35" s="58">
        <f t="shared" si="0"/>
        <v>0</v>
      </c>
      <c r="L35" s="12"/>
    </row>
    <row r="36" spans="2:12" ht="16.5" thickBot="1" x14ac:dyDescent="0.3">
      <c r="B36" s="52"/>
      <c r="C36" s="53"/>
      <c r="D36" s="54"/>
      <c r="E36" s="43">
        <f t="shared" si="1"/>
        <v>0</v>
      </c>
      <c r="F36" s="55"/>
      <c r="G36" s="55"/>
      <c r="H36" s="55"/>
      <c r="I36" s="55"/>
      <c r="J36" s="55"/>
      <c r="K36" s="58">
        <f t="shared" si="0"/>
        <v>0</v>
      </c>
      <c r="L36" s="12"/>
    </row>
    <row r="37" spans="2:12" ht="16.5" thickBot="1" x14ac:dyDescent="0.3">
      <c r="B37" s="52"/>
      <c r="C37" s="53"/>
      <c r="D37" s="54"/>
      <c r="E37" s="43">
        <f t="shared" si="1"/>
        <v>0</v>
      </c>
      <c r="F37" s="55"/>
      <c r="G37" s="55"/>
      <c r="H37" s="55"/>
      <c r="I37" s="55"/>
      <c r="J37" s="55"/>
      <c r="K37" s="58">
        <f t="shared" si="0"/>
        <v>0</v>
      </c>
      <c r="L37" s="12"/>
    </row>
    <row r="38" spans="2:12" ht="16.5" thickBot="1" x14ac:dyDescent="0.3">
      <c r="B38" s="52"/>
      <c r="C38" s="53"/>
      <c r="D38" s="54"/>
      <c r="E38" s="43">
        <f t="shared" si="1"/>
        <v>0</v>
      </c>
      <c r="F38" s="55"/>
      <c r="G38" s="55"/>
      <c r="H38" s="55"/>
      <c r="I38" s="55"/>
      <c r="J38" s="55"/>
      <c r="K38" s="58">
        <f t="shared" si="0"/>
        <v>0</v>
      </c>
      <c r="L38" s="12"/>
    </row>
    <row r="39" spans="2:12" ht="16.5" thickBot="1" x14ac:dyDescent="0.3">
      <c r="B39" s="709" t="s">
        <v>8</v>
      </c>
      <c r="C39" s="710"/>
      <c r="D39" s="56" t="s">
        <v>9</v>
      </c>
      <c r="E39" s="44">
        <f>SUM(E17:E38)</f>
        <v>0</v>
      </c>
      <c r="F39" s="57" t="s">
        <v>9</v>
      </c>
      <c r="G39" s="57" t="s">
        <v>9</v>
      </c>
      <c r="H39" s="57" t="s">
        <v>9</v>
      </c>
      <c r="I39" s="57" t="s">
        <v>9</v>
      </c>
      <c r="J39" s="57" t="s">
        <v>9</v>
      </c>
      <c r="K39" s="44">
        <f>SUM(K17:K38)</f>
        <v>0</v>
      </c>
      <c r="L39" s="12"/>
    </row>
  </sheetData>
  <sheetProtection password="F958" sheet="1"/>
  <mergeCells count="20">
    <mergeCell ref="B39:C39"/>
    <mergeCell ref="F13:F15"/>
    <mergeCell ref="G13:G15"/>
    <mergeCell ref="H13:H15"/>
    <mergeCell ref="B7:K7"/>
    <mergeCell ref="B9:B15"/>
    <mergeCell ref="C9:C15"/>
    <mergeCell ref="D9:D15"/>
    <mergeCell ref="B1:K1"/>
    <mergeCell ref="B2:K2"/>
    <mergeCell ref="B3:D3"/>
    <mergeCell ref="C4:D4"/>
    <mergeCell ref="J9:J15"/>
    <mergeCell ref="K9:K15"/>
    <mergeCell ref="E12:E15"/>
    <mergeCell ref="F12:H12"/>
    <mergeCell ref="E9:H11"/>
    <mergeCell ref="I9:I15"/>
    <mergeCell ref="B5:E5"/>
    <mergeCell ref="F5:K5"/>
  </mergeCells>
  <phoneticPr fontId="16" type="noConversion"/>
  <pageMargins left="0.70866141732283472" right="0.70866141732283472" top="0.74803149606299213" bottom="0.74803149606299213" header="0.31496062992125984" footer="0.31496062992125984"/>
  <pageSetup paperSize="9" scale="60"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1:CV86"/>
  <sheetViews>
    <sheetView topLeftCell="A19" zoomScaleNormal="100" workbookViewId="0">
      <selection activeCell="DX50" sqref="DX50"/>
    </sheetView>
  </sheetViews>
  <sheetFormatPr defaultColWidth="1.42578125" defaultRowHeight="12.75" x14ac:dyDescent="0.2"/>
  <cols>
    <col min="1" max="72" width="1.42578125" style="169"/>
    <col min="73" max="73" width="1.42578125" style="169" customWidth="1"/>
    <col min="74" max="92" width="1.42578125" style="169"/>
    <col min="93" max="98" width="1.42578125" style="169" hidden="1" customWidth="1"/>
    <col min="99" max="99" width="2.140625" style="169" hidden="1" customWidth="1"/>
    <col min="100" max="100" width="1.42578125" style="169" hidden="1" customWidth="1"/>
    <col min="101" max="16384" width="1.42578125" style="169"/>
  </cols>
  <sheetData>
    <row r="1" spans="2:100" ht="18" customHeight="1" x14ac:dyDescent="0.2">
      <c r="B1" s="544" t="s">
        <v>578</v>
      </c>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c r="AW1" s="544"/>
      <c r="AX1" s="544"/>
      <c r="AY1" s="544"/>
      <c r="AZ1" s="544"/>
      <c r="BA1" s="544"/>
      <c r="BB1" s="544"/>
      <c r="BC1" s="544"/>
      <c r="BD1" s="544"/>
      <c r="BE1" s="544"/>
      <c r="BF1" s="544"/>
      <c r="BG1" s="544"/>
      <c r="BH1" s="544"/>
      <c r="BI1" s="544"/>
      <c r="BJ1" s="544"/>
      <c r="BK1" s="544"/>
      <c r="BL1" s="544"/>
      <c r="BM1" s="544"/>
      <c r="BN1" s="544"/>
      <c r="BO1" s="544"/>
      <c r="BP1" s="544"/>
      <c r="BQ1" s="544"/>
      <c r="BR1" s="544"/>
      <c r="BS1" s="544"/>
      <c r="BT1" s="544"/>
      <c r="BU1" s="544"/>
      <c r="BV1" s="544"/>
      <c r="BW1" s="544"/>
      <c r="BX1" s="544"/>
      <c r="BY1" s="544"/>
      <c r="BZ1" s="544"/>
      <c r="CA1" s="544"/>
      <c r="CB1" s="544"/>
      <c r="CC1" s="544"/>
      <c r="CD1" s="544"/>
      <c r="CE1" s="544"/>
      <c r="CF1" s="544"/>
      <c r="CG1" s="544"/>
      <c r="CH1" s="544"/>
      <c r="CI1" s="544"/>
      <c r="CJ1" s="544"/>
      <c r="CK1" s="544"/>
      <c r="CL1" s="544"/>
      <c r="CM1" s="544"/>
      <c r="CN1" s="544"/>
      <c r="CO1" s="544"/>
      <c r="CP1" s="544"/>
      <c r="CQ1" s="544"/>
      <c r="CR1" s="544"/>
      <c r="CS1" s="544"/>
      <c r="CT1" s="544"/>
      <c r="CU1" s="544"/>
      <c r="CV1" s="544"/>
    </row>
    <row r="2" spans="2:100" ht="5.45" customHeight="1" thickBot="1" x14ac:dyDescent="0.3"/>
    <row r="3" spans="2:100" s="170" customFormat="1" ht="12" customHeight="1" x14ac:dyDescent="0.2">
      <c r="B3" s="545" t="s">
        <v>579</v>
      </c>
      <c r="C3" s="546"/>
      <c r="D3" s="546"/>
      <c r="E3" s="546"/>
      <c r="F3" s="547"/>
      <c r="G3" s="546" t="s">
        <v>44</v>
      </c>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6"/>
      <c r="AW3" s="546"/>
      <c r="AX3" s="546"/>
      <c r="AY3" s="546"/>
      <c r="AZ3" s="546"/>
      <c r="BA3" s="546"/>
      <c r="BB3" s="546"/>
      <c r="BC3" s="546"/>
      <c r="BD3" s="547"/>
      <c r="BE3" s="548" t="s">
        <v>580</v>
      </c>
      <c r="BF3" s="546"/>
      <c r="BG3" s="546"/>
      <c r="BH3" s="546"/>
      <c r="BI3" s="546"/>
      <c r="BJ3" s="547"/>
      <c r="BK3" s="548" t="s">
        <v>119</v>
      </c>
      <c r="BL3" s="546"/>
      <c r="BM3" s="546"/>
      <c r="BN3" s="546"/>
      <c r="BO3" s="546"/>
      <c r="BP3" s="547"/>
      <c r="BQ3" s="552" t="s">
        <v>581</v>
      </c>
      <c r="BR3" s="552"/>
      <c r="BS3" s="552"/>
      <c r="BT3" s="552"/>
      <c r="BU3" s="552"/>
      <c r="BV3" s="552"/>
      <c r="BW3" s="552"/>
      <c r="BX3" s="552"/>
      <c r="BY3" s="552"/>
      <c r="BZ3" s="552"/>
      <c r="CA3" s="552"/>
      <c r="CB3" s="552"/>
      <c r="CC3" s="552"/>
      <c r="CD3" s="552"/>
      <c r="CE3" s="552"/>
      <c r="CF3" s="552"/>
      <c r="CG3" s="552"/>
      <c r="CH3" s="552"/>
      <c r="CI3" s="552"/>
      <c r="CJ3" s="552"/>
      <c r="CK3" s="552"/>
      <c r="CL3" s="552"/>
      <c r="CM3" s="552"/>
      <c r="CN3" s="553"/>
      <c r="CO3" s="256"/>
      <c r="CP3" s="256"/>
      <c r="CQ3" s="256"/>
      <c r="CR3" s="256"/>
      <c r="CS3" s="256"/>
      <c r="CT3" s="256"/>
      <c r="CU3" s="256"/>
      <c r="CV3" s="257"/>
    </row>
    <row r="4" spans="2:100" s="170" customFormat="1" ht="12" customHeight="1" x14ac:dyDescent="0.2">
      <c r="B4" s="563" t="s">
        <v>4</v>
      </c>
      <c r="C4" s="550"/>
      <c r="D4" s="550"/>
      <c r="E4" s="550"/>
      <c r="F4" s="551"/>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c r="AF4" s="550"/>
      <c r="AG4" s="550"/>
      <c r="AH4" s="550"/>
      <c r="AI4" s="550"/>
      <c r="AJ4" s="550"/>
      <c r="AK4" s="550"/>
      <c r="AL4" s="550"/>
      <c r="AM4" s="550"/>
      <c r="AN4" s="550"/>
      <c r="AO4" s="550"/>
      <c r="AP4" s="550"/>
      <c r="AQ4" s="550"/>
      <c r="AR4" s="550"/>
      <c r="AS4" s="550"/>
      <c r="AT4" s="550"/>
      <c r="AU4" s="550"/>
      <c r="AV4" s="550"/>
      <c r="AW4" s="550"/>
      <c r="AX4" s="550"/>
      <c r="AY4" s="550"/>
      <c r="AZ4" s="550"/>
      <c r="BA4" s="550"/>
      <c r="BB4" s="550"/>
      <c r="BC4" s="550"/>
      <c r="BD4" s="551"/>
      <c r="BE4" s="549" t="s">
        <v>582</v>
      </c>
      <c r="BF4" s="550"/>
      <c r="BG4" s="550"/>
      <c r="BH4" s="550"/>
      <c r="BI4" s="550"/>
      <c r="BJ4" s="551"/>
      <c r="BK4" s="549" t="s">
        <v>120</v>
      </c>
      <c r="BL4" s="550"/>
      <c r="BM4" s="550"/>
      <c r="BN4" s="550"/>
      <c r="BO4" s="550"/>
      <c r="BP4" s="551"/>
      <c r="BQ4" s="558" t="s">
        <v>734</v>
      </c>
      <c r="BR4" s="559"/>
      <c r="BS4" s="559"/>
      <c r="BT4" s="559"/>
      <c r="BU4" s="559"/>
      <c r="BV4" s="559"/>
      <c r="BW4" s="559"/>
      <c r="BX4" s="559"/>
      <c r="BY4" s="559"/>
      <c r="BZ4" s="559"/>
      <c r="CA4" s="559"/>
      <c r="CB4" s="559"/>
      <c r="CC4" s="559"/>
      <c r="CD4" s="559"/>
      <c r="CE4" s="559"/>
      <c r="CF4" s="559"/>
      <c r="CG4" s="559"/>
      <c r="CH4" s="559"/>
      <c r="CI4" s="559"/>
      <c r="CJ4" s="559"/>
      <c r="CK4" s="559"/>
      <c r="CL4" s="559"/>
      <c r="CM4" s="559"/>
      <c r="CN4" s="560"/>
      <c r="CO4" s="559" t="s">
        <v>583</v>
      </c>
      <c r="CP4" s="559"/>
      <c r="CQ4" s="559"/>
      <c r="CR4" s="559"/>
      <c r="CS4" s="559"/>
      <c r="CT4" s="559"/>
      <c r="CU4" s="559"/>
      <c r="CV4" s="560"/>
    </row>
    <row r="5" spans="2:100" s="170" customFormat="1" ht="12" customHeight="1" x14ac:dyDescent="0.2">
      <c r="B5" s="563"/>
      <c r="C5" s="550"/>
      <c r="D5" s="550"/>
      <c r="E5" s="550"/>
      <c r="F5" s="551"/>
      <c r="G5" s="550"/>
      <c r="H5" s="550"/>
      <c r="I5" s="550"/>
      <c r="J5" s="550"/>
      <c r="K5" s="550"/>
      <c r="L5" s="550"/>
      <c r="M5" s="550"/>
      <c r="N5" s="550"/>
      <c r="O5" s="550"/>
      <c r="P5" s="550"/>
      <c r="Q5" s="550"/>
      <c r="R5" s="550"/>
      <c r="S5" s="550"/>
      <c r="T5" s="550"/>
      <c r="U5" s="550"/>
      <c r="V5" s="550"/>
      <c r="W5" s="550"/>
      <c r="X5" s="550"/>
      <c r="Y5" s="550"/>
      <c r="Z5" s="550"/>
      <c r="AA5" s="550"/>
      <c r="AB5" s="550"/>
      <c r="AC5" s="550"/>
      <c r="AD5" s="550"/>
      <c r="AE5" s="550"/>
      <c r="AF5" s="550"/>
      <c r="AG5" s="550"/>
      <c r="AH5" s="550"/>
      <c r="AI5" s="550"/>
      <c r="AJ5" s="550"/>
      <c r="AK5" s="550"/>
      <c r="AL5" s="550"/>
      <c r="AM5" s="550"/>
      <c r="AN5" s="550"/>
      <c r="AO5" s="550"/>
      <c r="AP5" s="550"/>
      <c r="AQ5" s="550"/>
      <c r="AR5" s="550"/>
      <c r="AS5" s="550"/>
      <c r="AT5" s="550"/>
      <c r="AU5" s="550"/>
      <c r="AV5" s="550"/>
      <c r="AW5" s="550"/>
      <c r="AX5" s="550"/>
      <c r="AY5" s="550"/>
      <c r="AZ5" s="550"/>
      <c r="BA5" s="550"/>
      <c r="BB5" s="550"/>
      <c r="BC5" s="550"/>
      <c r="BD5" s="551"/>
      <c r="BE5" s="549"/>
      <c r="BF5" s="550"/>
      <c r="BG5" s="550"/>
      <c r="BH5" s="550"/>
      <c r="BI5" s="550"/>
      <c r="BJ5" s="551"/>
      <c r="BK5" s="549" t="s">
        <v>121</v>
      </c>
      <c r="BL5" s="550"/>
      <c r="BM5" s="550"/>
      <c r="BN5" s="550"/>
      <c r="BO5" s="550"/>
      <c r="BP5" s="551"/>
      <c r="BQ5" s="549"/>
      <c r="BR5" s="550"/>
      <c r="BS5" s="550"/>
      <c r="BT5" s="550"/>
      <c r="BU5" s="550"/>
      <c r="BV5" s="550"/>
      <c r="BW5" s="550"/>
      <c r="BX5" s="550"/>
      <c r="BY5" s="550"/>
      <c r="BZ5" s="550"/>
      <c r="CA5" s="550"/>
      <c r="CB5" s="550"/>
      <c r="CC5" s="550"/>
      <c r="CD5" s="550"/>
      <c r="CE5" s="550"/>
      <c r="CF5" s="550"/>
      <c r="CG5" s="550"/>
      <c r="CH5" s="550"/>
      <c r="CI5" s="550"/>
      <c r="CJ5" s="550"/>
      <c r="CK5" s="550"/>
      <c r="CL5" s="550"/>
      <c r="CM5" s="550"/>
      <c r="CN5" s="557"/>
      <c r="CO5" s="550" t="s">
        <v>584</v>
      </c>
      <c r="CP5" s="550"/>
      <c r="CQ5" s="550"/>
      <c r="CR5" s="550"/>
      <c r="CS5" s="550"/>
      <c r="CT5" s="550"/>
      <c r="CU5" s="550"/>
      <c r="CV5" s="557"/>
    </row>
    <row r="6" spans="2:100" s="170" customFormat="1" ht="12" customHeight="1" x14ac:dyDescent="0.2">
      <c r="B6" s="563"/>
      <c r="C6" s="550"/>
      <c r="D6" s="550"/>
      <c r="E6" s="550"/>
      <c r="F6" s="551"/>
      <c r="G6" s="550"/>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550"/>
      <c r="AM6" s="550"/>
      <c r="AN6" s="550"/>
      <c r="AO6" s="550"/>
      <c r="AP6" s="550"/>
      <c r="AQ6" s="550"/>
      <c r="AR6" s="550"/>
      <c r="AS6" s="550"/>
      <c r="AT6" s="550"/>
      <c r="AU6" s="550"/>
      <c r="AV6" s="550"/>
      <c r="AW6" s="550"/>
      <c r="AX6" s="550"/>
      <c r="AY6" s="550"/>
      <c r="AZ6" s="550"/>
      <c r="BA6" s="550"/>
      <c r="BB6" s="550"/>
      <c r="BC6" s="550"/>
      <c r="BD6" s="551"/>
      <c r="BE6" s="549"/>
      <c r="BF6" s="550"/>
      <c r="BG6" s="550"/>
      <c r="BH6" s="550"/>
      <c r="BI6" s="550"/>
      <c r="BJ6" s="551"/>
      <c r="BK6" s="549"/>
      <c r="BL6" s="550"/>
      <c r="BM6" s="550"/>
      <c r="BN6" s="550"/>
      <c r="BO6" s="550"/>
      <c r="BP6" s="551"/>
      <c r="BQ6" s="549"/>
      <c r="BR6" s="550"/>
      <c r="BS6" s="550"/>
      <c r="BT6" s="550"/>
      <c r="BU6" s="550"/>
      <c r="BV6" s="550"/>
      <c r="BW6" s="550"/>
      <c r="BX6" s="550"/>
      <c r="BY6" s="550"/>
      <c r="BZ6" s="550"/>
      <c r="CA6" s="550"/>
      <c r="CB6" s="550"/>
      <c r="CC6" s="550"/>
      <c r="CD6" s="550"/>
      <c r="CE6" s="550"/>
      <c r="CF6" s="550"/>
      <c r="CG6" s="550"/>
      <c r="CH6" s="550"/>
      <c r="CI6" s="550"/>
      <c r="CJ6" s="550"/>
      <c r="CK6" s="550"/>
      <c r="CL6" s="550"/>
      <c r="CM6" s="550"/>
      <c r="CN6" s="557"/>
      <c r="CO6" s="550" t="s">
        <v>180</v>
      </c>
      <c r="CP6" s="550"/>
      <c r="CQ6" s="550"/>
      <c r="CR6" s="550"/>
      <c r="CS6" s="550"/>
      <c r="CT6" s="550"/>
      <c r="CU6" s="550"/>
      <c r="CV6" s="557"/>
    </row>
    <row r="7" spans="2:100" s="170" customFormat="1" ht="12" customHeight="1" x14ac:dyDescent="0.2">
      <c r="B7" s="554"/>
      <c r="C7" s="555"/>
      <c r="D7" s="555"/>
      <c r="E7" s="555"/>
      <c r="F7" s="556"/>
      <c r="G7" s="550"/>
      <c r="H7" s="550"/>
      <c r="I7" s="550"/>
      <c r="J7" s="550"/>
      <c r="K7" s="550"/>
      <c r="L7" s="550"/>
      <c r="M7" s="550"/>
      <c r="N7" s="550"/>
      <c r="O7" s="550"/>
      <c r="P7" s="550"/>
      <c r="Q7" s="550"/>
      <c r="R7" s="550"/>
      <c r="S7" s="550"/>
      <c r="T7" s="550"/>
      <c r="U7" s="550"/>
      <c r="V7" s="550"/>
      <c r="W7" s="550"/>
      <c r="X7" s="550"/>
      <c r="Y7" s="550"/>
      <c r="Z7" s="550"/>
      <c r="AA7" s="550"/>
      <c r="AB7" s="550"/>
      <c r="AC7" s="550"/>
      <c r="AD7" s="550"/>
      <c r="AE7" s="550"/>
      <c r="AF7" s="550"/>
      <c r="AG7" s="550"/>
      <c r="AH7" s="550"/>
      <c r="AI7" s="550"/>
      <c r="AJ7" s="550"/>
      <c r="AK7" s="550"/>
      <c r="AL7" s="550"/>
      <c r="AM7" s="550"/>
      <c r="AN7" s="550"/>
      <c r="AO7" s="550"/>
      <c r="AP7" s="550"/>
      <c r="AQ7" s="550"/>
      <c r="AR7" s="550"/>
      <c r="AS7" s="550"/>
      <c r="AT7" s="550"/>
      <c r="AU7" s="550"/>
      <c r="AV7" s="550"/>
      <c r="AW7" s="550"/>
      <c r="AX7" s="550"/>
      <c r="AY7" s="550"/>
      <c r="AZ7" s="550"/>
      <c r="BA7" s="550"/>
      <c r="BB7" s="550"/>
      <c r="BC7" s="550"/>
      <c r="BD7" s="551"/>
      <c r="BE7" s="549"/>
      <c r="BF7" s="550"/>
      <c r="BG7" s="550"/>
      <c r="BH7" s="550"/>
      <c r="BI7" s="550"/>
      <c r="BJ7" s="551"/>
      <c r="BK7" s="549"/>
      <c r="BL7" s="550"/>
      <c r="BM7" s="550"/>
      <c r="BN7" s="550"/>
      <c r="BO7" s="550"/>
      <c r="BP7" s="551"/>
      <c r="BQ7" s="561"/>
      <c r="BR7" s="555"/>
      <c r="BS7" s="555"/>
      <c r="BT7" s="555"/>
      <c r="BU7" s="555"/>
      <c r="BV7" s="555"/>
      <c r="BW7" s="555"/>
      <c r="BX7" s="555"/>
      <c r="BY7" s="555"/>
      <c r="BZ7" s="555"/>
      <c r="CA7" s="555"/>
      <c r="CB7" s="555"/>
      <c r="CC7" s="555"/>
      <c r="CD7" s="555"/>
      <c r="CE7" s="555"/>
      <c r="CF7" s="555"/>
      <c r="CG7" s="555"/>
      <c r="CH7" s="555"/>
      <c r="CI7" s="555"/>
      <c r="CJ7" s="555"/>
      <c r="CK7" s="555"/>
      <c r="CL7" s="555"/>
      <c r="CM7" s="555"/>
      <c r="CN7" s="562"/>
      <c r="CO7" s="550" t="s">
        <v>181</v>
      </c>
      <c r="CP7" s="550"/>
      <c r="CQ7" s="550"/>
      <c r="CR7" s="550"/>
      <c r="CS7" s="550"/>
      <c r="CT7" s="550"/>
      <c r="CU7" s="550"/>
      <c r="CV7" s="557"/>
    </row>
    <row r="8" spans="2:100" s="170" customFormat="1" ht="12" customHeight="1" thickBot="1" x14ac:dyDescent="0.3">
      <c r="B8" s="577">
        <v>1</v>
      </c>
      <c r="C8" s="578"/>
      <c r="D8" s="578"/>
      <c r="E8" s="578"/>
      <c r="F8" s="579"/>
      <c r="G8" s="579">
        <v>2</v>
      </c>
      <c r="H8" s="580"/>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580"/>
      <c r="AI8" s="580"/>
      <c r="AJ8" s="580"/>
      <c r="AK8" s="580"/>
      <c r="AL8" s="580"/>
      <c r="AM8" s="580"/>
      <c r="AN8" s="580"/>
      <c r="AO8" s="580"/>
      <c r="AP8" s="580"/>
      <c r="AQ8" s="580"/>
      <c r="AR8" s="580"/>
      <c r="AS8" s="580"/>
      <c r="AT8" s="580"/>
      <c r="AU8" s="580"/>
      <c r="AV8" s="580"/>
      <c r="AW8" s="580"/>
      <c r="AX8" s="580"/>
      <c r="AY8" s="580"/>
      <c r="AZ8" s="580"/>
      <c r="BA8" s="580"/>
      <c r="BB8" s="580"/>
      <c r="BC8" s="580"/>
      <c r="BD8" s="580"/>
      <c r="BE8" s="581">
        <v>3</v>
      </c>
      <c r="BF8" s="581"/>
      <c r="BG8" s="581"/>
      <c r="BH8" s="581"/>
      <c r="BI8" s="581"/>
      <c r="BJ8" s="581"/>
      <c r="BK8" s="581">
        <v>4</v>
      </c>
      <c r="BL8" s="581"/>
      <c r="BM8" s="581"/>
      <c r="BN8" s="581"/>
      <c r="BO8" s="581"/>
      <c r="BP8" s="581"/>
      <c r="BQ8" s="582">
        <v>5</v>
      </c>
      <c r="BR8" s="583"/>
      <c r="BS8" s="583"/>
      <c r="BT8" s="583"/>
      <c r="BU8" s="583"/>
      <c r="BV8" s="583"/>
      <c r="BW8" s="583"/>
      <c r="BX8" s="583"/>
      <c r="BY8" s="583"/>
      <c r="BZ8" s="583"/>
      <c r="CA8" s="583"/>
      <c r="CB8" s="583"/>
      <c r="CC8" s="583"/>
      <c r="CD8" s="583"/>
      <c r="CE8" s="583"/>
      <c r="CF8" s="583"/>
      <c r="CG8" s="583"/>
      <c r="CH8" s="583"/>
      <c r="CI8" s="583"/>
      <c r="CJ8" s="583"/>
      <c r="CK8" s="583"/>
      <c r="CL8" s="583"/>
      <c r="CM8" s="583"/>
      <c r="CN8" s="584"/>
      <c r="CO8" s="585">
        <v>6</v>
      </c>
      <c r="CP8" s="586"/>
      <c r="CQ8" s="586"/>
      <c r="CR8" s="586"/>
      <c r="CS8" s="586"/>
      <c r="CT8" s="586"/>
      <c r="CU8" s="586"/>
      <c r="CV8" s="587"/>
    </row>
    <row r="9" spans="2:100" ht="15" customHeight="1" x14ac:dyDescent="0.2">
      <c r="B9" s="564" t="s">
        <v>585</v>
      </c>
      <c r="C9" s="565"/>
      <c r="D9" s="565"/>
      <c r="E9" s="565"/>
      <c r="F9" s="566"/>
      <c r="G9" s="567" t="s">
        <v>586</v>
      </c>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7"/>
      <c r="AP9" s="567"/>
      <c r="AQ9" s="567"/>
      <c r="AR9" s="567"/>
      <c r="AS9" s="567"/>
      <c r="AT9" s="567"/>
      <c r="AU9" s="567"/>
      <c r="AV9" s="567"/>
      <c r="AW9" s="567"/>
      <c r="AX9" s="567"/>
      <c r="AY9" s="567"/>
      <c r="AZ9" s="567"/>
      <c r="BA9" s="567"/>
      <c r="BB9" s="567"/>
      <c r="BC9" s="567"/>
      <c r="BD9" s="567"/>
      <c r="BE9" s="568" t="s">
        <v>587</v>
      </c>
      <c r="BF9" s="569"/>
      <c r="BG9" s="569"/>
      <c r="BH9" s="569"/>
      <c r="BI9" s="569"/>
      <c r="BJ9" s="569"/>
      <c r="BK9" s="570" t="s">
        <v>130</v>
      </c>
      <c r="BL9" s="570"/>
      <c r="BM9" s="570"/>
      <c r="BN9" s="570"/>
      <c r="BO9" s="570"/>
      <c r="BP9" s="570"/>
      <c r="BQ9" s="571">
        <f>'Часть 1'!BM117</f>
        <v>9663400.0028799996</v>
      </c>
      <c r="BR9" s="572"/>
      <c r="BS9" s="572"/>
      <c r="BT9" s="572"/>
      <c r="BU9" s="572"/>
      <c r="BV9" s="572"/>
      <c r="BW9" s="572"/>
      <c r="BX9" s="572"/>
      <c r="BY9" s="572"/>
      <c r="BZ9" s="572"/>
      <c r="CA9" s="572"/>
      <c r="CB9" s="572"/>
      <c r="CC9" s="572"/>
      <c r="CD9" s="572"/>
      <c r="CE9" s="572"/>
      <c r="CF9" s="572"/>
      <c r="CG9" s="572"/>
      <c r="CH9" s="572"/>
      <c r="CI9" s="572"/>
      <c r="CJ9" s="572"/>
      <c r="CK9" s="572"/>
      <c r="CL9" s="572"/>
      <c r="CM9" s="572"/>
      <c r="CN9" s="573"/>
      <c r="CO9" s="574"/>
      <c r="CP9" s="575"/>
      <c r="CQ9" s="575"/>
      <c r="CR9" s="575"/>
      <c r="CS9" s="575"/>
      <c r="CT9" s="575"/>
      <c r="CU9" s="575"/>
      <c r="CV9" s="576"/>
    </row>
    <row r="10" spans="2:100" x14ac:dyDescent="0.2">
      <c r="B10" s="619" t="s">
        <v>22</v>
      </c>
      <c r="C10" s="620"/>
      <c r="D10" s="620"/>
      <c r="E10" s="620"/>
      <c r="F10" s="621"/>
      <c r="G10" s="625" t="s">
        <v>7</v>
      </c>
      <c r="H10" s="626"/>
      <c r="I10" s="626"/>
      <c r="J10" s="626"/>
      <c r="K10" s="626"/>
      <c r="L10" s="626"/>
      <c r="M10" s="626"/>
      <c r="N10" s="626"/>
      <c r="O10" s="626"/>
      <c r="P10" s="626"/>
      <c r="Q10" s="626"/>
      <c r="R10" s="626"/>
      <c r="S10" s="626"/>
      <c r="T10" s="626"/>
      <c r="U10" s="626"/>
      <c r="V10" s="626"/>
      <c r="W10" s="626"/>
      <c r="X10" s="626"/>
      <c r="Y10" s="626"/>
      <c r="Z10" s="626"/>
      <c r="AA10" s="626"/>
      <c r="AB10" s="626"/>
      <c r="AC10" s="626"/>
      <c r="AD10" s="626"/>
      <c r="AE10" s="626"/>
      <c r="AF10" s="626"/>
      <c r="AG10" s="626"/>
      <c r="AH10" s="626"/>
      <c r="AI10" s="626"/>
      <c r="AJ10" s="626"/>
      <c r="AK10" s="626"/>
      <c r="AL10" s="626"/>
      <c r="AM10" s="626"/>
      <c r="AN10" s="626"/>
      <c r="AO10" s="626"/>
      <c r="AP10" s="626"/>
      <c r="AQ10" s="626"/>
      <c r="AR10" s="626"/>
      <c r="AS10" s="626"/>
      <c r="AT10" s="626"/>
      <c r="AU10" s="626"/>
      <c r="AV10" s="626"/>
      <c r="AW10" s="626"/>
      <c r="AX10" s="626"/>
      <c r="AY10" s="626"/>
      <c r="AZ10" s="626"/>
      <c r="BA10" s="626"/>
      <c r="BB10" s="626"/>
      <c r="BC10" s="626"/>
      <c r="BD10" s="622"/>
      <c r="BE10" s="588" t="s">
        <v>588</v>
      </c>
      <c r="BF10" s="589"/>
      <c r="BG10" s="589"/>
      <c r="BH10" s="589"/>
      <c r="BI10" s="589"/>
      <c r="BJ10" s="590"/>
      <c r="BK10" s="597" t="s">
        <v>130</v>
      </c>
      <c r="BL10" s="589"/>
      <c r="BM10" s="589"/>
      <c r="BN10" s="589"/>
      <c r="BO10" s="589"/>
      <c r="BP10" s="590"/>
      <c r="BQ10" s="627"/>
      <c r="BR10" s="628"/>
      <c r="BS10" s="628"/>
      <c r="BT10" s="628"/>
      <c r="BU10" s="628"/>
      <c r="BV10" s="628"/>
      <c r="BW10" s="628"/>
      <c r="BX10" s="628"/>
      <c r="BY10" s="628"/>
      <c r="BZ10" s="628"/>
      <c r="CA10" s="628"/>
      <c r="CB10" s="628"/>
      <c r="CC10" s="628"/>
      <c r="CD10" s="628"/>
      <c r="CE10" s="628"/>
      <c r="CF10" s="628"/>
      <c r="CG10" s="628"/>
      <c r="CH10" s="628"/>
      <c r="CI10" s="628"/>
      <c r="CJ10" s="628"/>
      <c r="CK10" s="628"/>
      <c r="CL10" s="628"/>
      <c r="CM10" s="628"/>
      <c r="CN10" s="629"/>
      <c r="CO10" s="609"/>
      <c r="CP10" s="609"/>
      <c r="CQ10" s="609"/>
      <c r="CR10" s="609"/>
      <c r="CS10" s="609"/>
      <c r="CT10" s="609"/>
      <c r="CU10" s="609"/>
      <c r="CV10" s="610"/>
    </row>
    <row r="11" spans="2:100" x14ac:dyDescent="0.2">
      <c r="B11" s="619"/>
      <c r="C11" s="620"/>
      <c r="D11" s="620"/>
      <c r="E11" s="620"/>
      <c r="F11" s="621"/>
      <c r="G11" s="615" t="s">
        <v>589</v>
      </c>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6"/>
      <c r="AK11" s="616"/>
      <c r="AL11" s="616"/>
      <c r="AM11" s="616"/>
      <c r="AN11" s="616"/>
      <c r="AO11" s="616"/>
      <c r="AP11" s="616"/>
      <c r="AQ11" s="616"/>
      <c r="AR11" s="616"/>
      <c r="AS11" s="616"/>
      <c r="AT11" s="616"/>
      <c r="AU11" s="616"/>
      <c r="AV11" s="616"/>
      <c r="AW11" s="616"/>
      <c r="AX11" s="616"/>
      <c r="AY11" s="616"/>
      <c r="AZ11" s="616"/>
      <c r="BA11" s="616"/>
      <c r="BB11" s="616"/>
      <c r="BC11" s="616"/>
      <c r="BD11" s="617"/>
      <c r="BE11" s="591"/>
      <c r="BF11" s="592"/>
      <c r="BG11" s="592"/>
      <c r="BH11" s="592"/>
      <c r="BI11" s="592"/>
      <c r="BJ11" s="593"/>
      <c r="BK11" s="598"/>
      <c r="BL11" s="592"/>
      <c r="BM11" s="592"/>
      <c r="BN11" s="592"/>
      <c r="BO11" s="592"/>
      <c r="BP11" s="593"/>
      <c r="BQ11" s="630"/>
      <c r="BR11" s="631"/>
      <c r="BS11" s="631"/>
      <c r="BT11" s="631"/>
      <c r="BU11" s="631"/>
      <c r="BV11" s="631"/>
      <c r="BW11" s="631"/>
      <c r="BX11" s="631"/>
      <c r="BY11" s="631"/>
      <c r="BZ11" s="631"/>
      <c r="CA11" s="631"/>
      <c r="CB11" s="631"/>
      <c r="CC11" s="631"/>
      <c r="CD11" s="631"/>
      <c r="CE11" s="631"/>
      <c r="CF11" s="631"/>
      <c r="CG11" s="631"/>
      <c r="CH11" s="631"/>
      <c r="CI11" s="631"/>
      <c r="CJ11" s="631"/>
      <c r="CK11" s="631"/>
      <c r="CL11" s="631"/>
      <c r="CM11" s="631"/>
      <c r="CN11" s="632"/>
      <c r="CO11" s="611"/>
      <c r="CP11" s="611"/>
      <c r="CQ11" s="611"/>
      <c r="CR11" s="611"/>
      <c r="CS11" s="611"/>
      <c r="CT11" s="611"/>
      <c r="CU11" s="611"/>
      <c r="CV11" s="612"/>
    </row>
    <row r="12" spans="2:100" x14ac:dyDescent="0.2">
      <c r="B12" s="619"/>
      <c r="C12" s="620"/>
      <c r="D12" s="620"/>
      <c r="E12" s="620"/>
      <c r="F12" s="621"/>
      <c r="G12" s="615" t="s">
        <v>590</v>
      </c>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616"/>
      <c r="AJ12" s="616"/>
      <c r="AK12" s="616"/>
      <c r="AL12" s="616"/>
      <c r="AM12" s="616"/>
      <c r="AN12" s="616"/>
      <c r="AO12" s="616"/>
      <c r="AP12" s="616"/>
      <c r="AQ12" s="616"/>
      <c r="AR12" s="616"/>
      <c r="AS12" s="616"/>
      <c r="AT12" s="616"/>
      <c r="AU12" s="616"/>
      <c r="AV12" s="616"/>
      <c r="AW12" s="616"/>
      <c r="AX12" s="616"/>
      <c r="AY12" s="616"/>
      <c r="AZ12" s="616"/>
      <c r="BA12" s="616"/>
      <c r="BB12" s="616"/>
      <c r="BC12" s="616"/>
      <c r="BD12" s="617"/>
      <c r="BE12" s="591"/>
      <c r="BF12" s="592"/>
      <c r="BG12" s="592"/>
      <c r="BH12" s="592"/>
      <c r="BI12" s="592"/>
      <c r="BJ12" s="593"/>
      <c r="BK12" s="598"/>
      <c r="BL12" s="592"/>
      <c r="BM12" s="592"/>
      <c r="BN12" s="592"/>
      <c r="BO12" s="592"/>
      <c r="BP12" s="593"/>
      <c r="BQ12" s="630"/>
      <c r="BR12" s="631"/>
      <c r="BS12" s="631"/>
      <c r="BT12" s="631"/>
      <c r="BU12" s="631"/>
      <c r="BV12" s="631"/>
      <c r="BW12" s="631"/>
      <c r="BX12" s="631"/>
      <c r="BY12" s="631"/>
      <c r="BZ12" s="631"/>
      <c r="CA12" s="631"/>
      <c r="CB12" s="631"/>
      <c r="CC12" s="631"/>
      <c r="CD12" s="631"/>
      <c r="CE12" s="631"/>
      <c r="CF12" s="631"/>
      <c r="CG12" s="631"/>
      <c r="CH12" s="631"/>
      <c r="CI12" s="631"/>
      <c r="CJ12" s="631"/>
      <c r="CK12" s="631"/>
      <c r="CL12" s="631"/>
      <c r="CM12" s="631"/>
      <c r="CN12" s="632"/>
      <c r="CO12" s="611"/>
      <c r="CP12" s="611"/>
      <c r="CQ12" s="611"/>
      <c r="CR12" s="611"/>
      <c r="CS12" s="611"/>
      <c r="CT12" s="611"/>
      <c r="CU12" s="611"/>
      <c r="CV12" s="612"/>
    </row>
    <row r="13" spans="2:100" x14ac:dyDescent="0.2">
      <c r="B13" s="619"/>
      <c r="C13" s="620"/>
      <c r="D13" s="620"/>
      <c r="E13" s="620"/>
      <c r="F13" s="621"/>
      <c r="G13" s="615" t="s">
        <v>591</v>
      </c>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616"/>
      <c r="AJ13" s="616"/>
      <c r="AK13" s="616"/>
      <c r="AL13" s="616"/>
      <c r="AM13" s="616"/>
      <c r="AN13" s="616"/>
      <c r="AO13" s="616"/>
      <c r="AP13" s="616"/>
      <c r="AQ13" s="616"/>
      <c r="AR13" s="616"/>
      <c r="AS13" s="616"/>
      <c r="AT13" s="616"/>
      <c r="AU13" s="616"/>
      <c r="AV13" s="616"/>
      <c r="AW13" s="616"/>
      <c r="AX13" s="616"/>
      <c r="AY13" s="616"/>
      <c r="AZ13" s="616"/>
      <c r="BA13" s="616"/>
      <c r="BB13" s="616"/>
      <c r="BC13" s="616"/>
      <c r="BD13" s="617"/>
      <c r="BE13" s="591"/>
      <c r="BF13" s="592"/>
      <c r="BG13" s="592"/>
      <c r="BH13" s="592"/>
      <c r="BI13" s="592"/>
      <c r="BJ13" s="593"/>
      <c r="BK13" s="598"/>
      <c r="BL13" s="592"/>
      <c r="BM13" s="592"/>
      <c r="BN13" s="592"/>
      <c r="BO13" s="592"/>
      <c r="BP13" s="593"/>
      <c r="BQ13" s="630"/>
      <c r="BR13" s="631"/>
      <c r="BS13" s="631"/>
      <c r="BT13" s="631"/>
      <c r="BU13" s="631"/>
      <c r="BV13" s="631"/>
      <c r="BW13" s="631"/>
      <c r="BX13" s="631"/>
      <c r="BY13" s="631"/>
      <c r="BZ13" s="631"/>
      <c r="CA13" s="631"/>
      <c r="CB13" s="631"/>
      <c r="CC13" s="631"/>
      <c r="CD13" s="631"/>
      <c r="CE13" s="631"/>
      <c r="CF13" s="631"/>
      <c r="CG13" s="631"/>
      <c r="CH13" s="631"/>
      <c r="CI13" s="631"/>
      <c r="CJ13" s="631"/>
      <c r="CK13" s="631"/>
      <c r="CL13" s="631"/>
      <c r="CM13" s="631"/>
      <c r="CN13" s="632"/>
      <c r="CO13" s="611"/>
      <c r="CP13" s="611"/>
      <c r="CQ13" s="611"/>
      <c r="CR13" s="611"/>
      <c r="CS13" s="611"/>
      <c r="CT13" s="611"/>
      <c r="CU13" s="611"/>
      <c r="CV13" s="612"/>
    </row>
    <row r="14" spans="2:100" x14ac:dyDescent="0.2">
      <c r="B14" s="619"/>
      <c r="C14" s="620"/>
      <c r="D14" s="620"/>
      <c r="E14" s="620"/>
      <c r="F14" s="621"/>
      <c r="G14" s="615" t="s">
        <v>592</v>
      </c>
      <c r="H14" s="616"/>
      <c r="I14" s="616"/>
      <c r="J14" s="616"/>
      <c r="K14" s="616"/>
      <c r="L14" s="616"/>
      <c r="M14" s="616"/>
      <c r="N14" s="616"/>
      <c r="O14" s="616"/>
      <c r="P14" s="616"/>
      <c r="Q14" s="616"/>
      <c r="R14" s="616"/>
      <c r="S14" s="616"/>
      <c r="T14" s="616"/>
      <c r="U14" s="616"/>
      <c r="V14" s="616"/>
      <c r="W14" s="616"/>
      <c r="X14" s="616"/>
      <c r="Y14" s="616"/>
      <c r="Z14" s="616"/>
      <c r="AA14" s="616"/>
      <c r="AB14" s="616"/>
      <c r="AC14" s="616"/>
      <c r="AD14" s="616"/>
      <c r="AE14" s="616"/>
      <c r="AF14" s="616"/>
      <c r="AG14" s="616"/>
      <c r="AH14" s="616"/>
      <c r="AI14" s="616"/>
      <c r="AJ14" s="616"/>
      <c r="AK14" s="616"/>
      <c r="AL14" s="616"/>
      <c r="AM14" s="616"/>
      <c r="AN14" s="616"/>
      <c r="AO14" s="616"/>
      <c r="AP14" s="616"/>
      <c r="AQ14" s="616"/>
      <c r="AR14" s="616"/>
      <c r="AS14" s="616"/>
      <c r="AT14" s="616"/>
      <c r="AU14" s="616"/>
      <c r="AV14" s="616"/>
      <c r="AW14" s="616"/>
      <c r="AX14" s="616"/>
      <c r="AY14" s="616"/>
      <c r="AZ14" s="616"/>
      <c r="BA14" s="616"/>
      <c r="BB14" s="616"/>
      <c r="BC14" s="616"/>
      <c r="BD14" s="617"/>
      <c r="BE14" s="591"/>
      <c r="BF14" s="592"/>
      <c r="BG14" s="592"/>
      <c r="BH14" s="592"/>
      <c r="BI14" s="592"/>
      <c r="BJ14" s="593"/>
      <c r="BK14" s="598"/>
      <c r="BL14" s="592"/>
      <c r="BM14" s="592"/>
      <c r="BN14" s="592"/>
      <c r="BO14" s="592"/>
      <c r="BP14" s="593"/>
      <c r="BQ14" s="630"/>
      <c r="BR14" s="631"/>
      <c r="BS14" s="631"/>
      <c r="BT14" s="631"/>
      <c r="BU14" s="631"/>
      <c r="BV14" s="631"/>
      <c r="BW14" s="631"/>
      <c r="BX14" s="631"/>
      <c r="BY14" s="631"/>
      <c r="BZ14" s="631"/>
      <c r="CA14" s="631"/>
      <c r="CB14" s="631"/>
      <c r="CC14" s="631"/>
      <c r="CD14" s="631"/>
      <c r="CE14" s="631"/>
      <c r="CF14" s="631"/>
      <c r="CG14" s="631"/>
      <c r="CH14" s="631"/>
      <c r="CI14" s="631"/>
      <c r="CJ14" s="631"/>
      <c r="CK14" s="631"/>
      <c r="CL14" s="631"/>
      <c r="CM14" s="631"/>
      <c r="CN14" s="632"/>
      <c r="CO14" s="611"/>
      <c r="CP14" s="611"/>
      <c r="CQ14" s="611"/>
      <c r="CR14" s="611"/>
      <c r="CS14" s="611"/>
      <c r="CT14" s="611"/>
      <c r="CU14" s="611"/>
      <c r="CV14" s="612"/>
    </row>
    <row r="15" spans="2:100" x14ac:dyDescent="0.2">
      <c r="B15" s="619"/>
      <c r="C15" s="620"/>
      <c r="D15" s="620"/>
      <c r="E15" s="620"/>
      <c r="F15" s="621"/>
      <c r="G15" s="615" t="s">
        <v>593</v>
      </c>
      <c r="H15" s="616"/>
      <c r="I15" s="616"/>
      <c r="J15" s="616"/>
      <c r="K15" s="616"/>
      <c r="L15" s="616"/>
      <c r="M15" s="616"/>
      <c r="N15" s="616"/>
      <c r="O15" s="616"/>
      <c r="P15" s="616"/>
      <c r="Q15" s="616"/>
      <c r="R15" s="616"/>
      <c r="S15" s="616"/>
      <c r="T15" s="616"/>
      <c r="U15" s="616"/>
      <c r="V15" s="616"/>
      <c r="W15" s="616"/>
      <c r="X15" s="616"/>
      <c r="Y15" s="616"/>
      <c r="Z15" s="616"/>
      <c r="AA15" s="616"/>
      <c r="AB15" s="616"/>
      <c r="AC15" s="616"/>
      <c r="AD15" s="616"/>
      <c r="AE15" s="616"/>
      <c r="AF15" s="616"/>
      <c r="AG15" s="616"/>
      <c r="AH15" s="616"/>
      <c r="AI15" s="616"/>
      <c r="AJ15" s="616"/>
      <c r="AK15" s="616"/>
      <c r="AL15" s="616"/>
      <c r="AM15" s="616"/>
      <c r="AN15" s="616"/>
      <c r="AO15" s="616"/>
      <c r="AP15" s="616"/>
      <c r="AQ15" s="616"/>
      <c r="AR15" s="616"/>
      <c r="AS15" s="616"/>
      <c r="AT15" s="616"/>
      <c r="AU15" s="616"/>
      <c r="AV15" s="616"/>
      <c r="AW15" s="616"/>
      <c r="AX15" s="616"/>
      <c r="AY15" s="616"/>
      <c r="AZ15" s="616"/>
      <c r="BA15" s="616"/>
      <c r="BB15" s="616"/>
      <c r="BC15" s="616"/>
      <c r="BD15" s="617"/>
      <c r="BE15" s="591"/>
      <c r="BF15" s="592"/>
      <c r="BG15" s="592"/>
      <c r="BH15" s="592"/>
      <c r="BI15" s="592"/>
      <c r="BJ15" s="593"/>
      <c r="BK15" s="598"/>
      <c r="BL15" s="592"/>
      <c r="BM15" s="592"/>
      <c r="BN15" s="592"/>
      <c r="BO15" s="592"/>
      <c r="BP15" s="593"/>
      <c r="BQ15" s="630"/>
      <c r="BR15" s="631"/>
      <c r="BS15" s="631"/>
      <c r="BT15" s="631"/>
      <c r="BU15" s="631"/>
      <c r="BV15" s="631"/>
      <c r="BW15" s="631"/>
      <c r="BX15" s="631"/>
      <c r="BY15" s="631"/>
      <c r="BZ15" s="631"/>
      <c r="CA15" s="631"/>
      <c r="CB15" s="631"/>
      <c r="CC15" s="631"/>
      <c r="CD15" s="631"/>
      <c r="CE15" s="631"/>
      <c r="CF15" s="631"/>
      <c r="CG15" s="631"/>
      <c r="CH15" s="631"/>
      <c r="CI15" s="631"/>
      <c r="CJ15" s="631"/>
      <c r="CK15" s="631"/>
      <c r="CL15" s="631"/>
      <c r="CM15" s="631"/>
      <c r="CN15" s="632"/>
      <c r="CO15" s="611"/>
      <c r="CP15" s="611"/>
      <c r="CQ15" s="611"/>
      <c r="CR15" s="611"/>
      <c r="CS15" s="611"/>
      <c r="CT15" s="611"/>
      <c r="CU15" s="611"/>
      <c r="CV15" s="612"/>
    </row>
    <row r="16" spans="2:100" x14ac:dyDescent="0.2">
      <c r="B16" s="619"/>
      <c r="C16" s="620"/>
      <c r="D16" s="620"/>
      <c r="E16" s="620"/>
      <c r="F16" s="621"/>
      <c r="G16" s="615" t="s">
        <v>594</v>
      </c>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c r="AK16" s="616"/>
      <c r="AL16" s="616"/>
      <c r="AM16" s="616"/>
      <c r="AN16" s="616"/>
      <c r="AO16" s="616"/>
      <c r="AP16" s="616"/>
      <c r="AQ16" s="616"/>
      <c r="AR16" s="616"/>
      <c r="AS16" s="616"/>
      <c r="AT16" s="616"/>
      <c r="AU16" s="616"/>
      <c r="AV16" s="616"/>
      <c r="AW16" s="616"/>
      <c r="AX16" s="616"/>
      <c r="AY16" s="616"/>
      <c r="AZ16" s="616"/>
      <c r="BA16" s="616"/>
      <c r="BB16" s="616"/>
      <c r="BC16" s="616"/>
      <c r="BD16" s="617"/>
      <c r="BE16" s="591"/>
      <c r="BF16" s="592"/>
      <c r="BG16" s="592"/>
      <c r="BH16" s="592"/>
      <c r="BI16" s="592"/>
      <c r="BJ16" s="593"/>
      <c r="BK16" s="598"/>
      <c r="BL16" s="592"/>
      <c r="BM16" s="592"/>
      <c r="BN16" s="592"/>
      <c r="BO16" s="592"/>
      <c r="BP16" s="593"/>
      <c r="BQ16" s="630"/>
      <c r="BR16" s="631"/>
      <c r="BS16" s="631"/>
      <c r="BT16" s="631"/>
      <c r="BU16" s="631"/>
      <c r="BV16" s="631"/>
      <c r="BW16" s="631"/>
      <c r="BX16" s="631"/>
      <c r="BY16" s="631"/>
      <c r="BZ16" s="631"/>
      <c r="CA16" s="631"/>
      <c r="CB16" s="631"/>
      <c r="CC16" s="631"/>
      <c r="CD16" s="631"/>
      <c r="CE16" s="631"/>
      <c r="CF16" s="631"/>
      <c r="CG16" s="631"/>
      <c r="CH16" s="631"/>
      <c r="CI16" s="631"/>
      <c r="CJ16" s="631"/>
      <c r="CK16" s="631"/>
      <c r="CL16" s="631"/>
      <c r="CM16" s="631"/>
      <c r="CN16" s="632"/>
      <c r="CO16" s="611"/>
      <c r="CP16" s="611"/>
      <c r="CQ16" s="611"/>
      <c r="CR16" s="611"/>
      <c r="CS16" s="611"/>
      <c r="CT16" s="611"/>
      <c r="CU16" s="611"/>
      <c r="CV16" s="612"/>
    </row>
    <row r="17" spans="2:100" x14ac:dyDescent="0.2">
      <c r="B17" s="619"/>
      <c r="C17" s="620"/>
      <c r="D17" s="620"/>
      <c r="E17" s="620"/>
      <c r="F17" s="621"/>
      <c r="G17" s="615" t="s">
        <v>595</v>
      </c>
      <c r="H17" s="616"/>
      <c r="I17" s="616"/>
      <c r="J17" s="616"/>
      <c r="K17" s="616"/>
      <c r="L17" s="616"/>
      <c r="M17" s="616"/>
      <c r="N17" s="616"/>
      <c r="O17" s="616"/>
      <c r="P17" s="616"/>
      <c r="Q17" s="616"/>
      <c r="R17" s="616"/>
      <c r="S17" s="616"/>
      <c r="T17" s="616"/>
      <c r="U17" s="616"/>
      <c r="V17" s="616"/>
      <c r="W17" s="616"/>
      <c r="X17" s="616"/>
      <c r="Y17" s="616"/>
      <c r="Z17" s="616"/>
      <c r="AA17" s="616"/>
      <c r="AB17" s="616"/>
      <c r="AC17" s="616"/>
      <c r="AD17" s="616"/>
      <c r="AE17" s="616"/>
      <c r="AF17" s="616"/>
      <c r="AG17" s="616"/>
      <c r="AH17" s="616"/>
      <c r="AI17" s="616"/>
      <c r="AJ17" s="616"/>
      <c r="AK17" s="616"/>
      <c r="AL17" s="616"/>
      <c r="AM17" s="616"/>
      <c r="AN17" s="616"/>
      <c r="AO17" s="616"/>
      <c r="AP17" s="616"/>
      <c r="AQ17" s="616"/>
      <c r="AR17" s="616"/>
      <c r="AS17" s="616"/>
      <c r="AT17" s="616"/>
      <c r="AU17" s="616"/>
      <c r="AV17" s="616"/>
      <c r="AW17" s="616"/>
      <c r="AX17" s="616"/>
      <c r="AY17" s="616"/>
      <c r="AZ17" s="616"/>
      <c r="BA17" s="616"/>
      <c r="BB17" s="616"/>
      <c r="BC17" s="616"/>
      <c r="BD17" s="617"/>
      <c r="BE17" s="591"/>
      <c r="BF17" s="592"/>
      <c r="BG17" s="592"/>
      <c r="BH17" s="592"/>
      <c r="BI17" s="592"/>
      <c r="BJ17" s="593"/>
      <c r="BK17" s="598"/>
      <c r="BL17" s="592"/>
      <c r="BM17" s="592"/>
      <c r="BN17" s="592"/>
      <c r="BO17" s="592"/>
      <c r="BP17" s="593"/>
      <c r="BQ17" s="630"/>
      <c r="BR17" s="631"/>
      <c r="BS17" s="631"/>
      <c r="BT17" s="631"/>
      <c r="BU17" s="631"/>
      <c r="BV17" s="631"/>
      <c r="BW17" s="631"/>
      <c r="BX17" s="631"/>
      <c r="BY17" s="631"/>
      <c r="BZ17" s="631"/>
      <c r="CA17" s="631"/>
      <c r="CB17" s="631"/>
      <c r="CC17" s="631"/>
      <c r="CD17" s="631"/>
      <c r="CE17" s="631"/>
      <c r="CF17" s="631"/>
      <c r="CG17" s="631"/>
      <c r="CH17" s="631"/>
      <c r="CI17" s="631"/>
      <c r="CJ17" s="631"/>
      <c r="CK17" s="631"/>
      <c r="CL17" s="631"/>
      <c r="CM17" s="631"/>
      <c r="CN17" s="632"/>
      <c r="CO17" s="611"/>
      <c r="CP17" s="611"/>
      <c r="CQ17" s="611"/>
      <c r="CR17" s="611"/>
      <c r="CS17" s="611"/>
      <c r="CT17" s="611"/>
      <c r="CU17" s="611"/>
      <c r="CV17" s="612"/>
    </row>
    <row r="18" spans="2:100" ht="12.75" customHeight="1" x14ac:dyDescent="0.2">
      <c r="B18" s="619"/>
      <c r="C18" s="620"/>
      <c r="D18" s="620"/>
      <c r="E18" s="620"/>
      <c r="F18" s="621"/>
      <c r="G18" s="618" t="s">
        <v>596</v>
      </c>
      <c r="H18" s="618"/>
      <c r="I18" s="618"/>
      <c r="J18" s="618"/>
      <c r="K18" s="618"/>
      <c r="L18" s="618"/>
      <c r="M18" s="618"/>
      <c r="N18" s="618"/>
      <c r="O18" s="618"/>
      <c r="P18" s="618"/>
      <c r="Q18" s="618"/>
      <c r="R18" s="618"/>
      <c r="S18" s="618"/>
      <c r="T18" s="618"/>
      <c r="U18" s="618"/>
      <c r="V18" s="618"/>
      <c r="W18" s="618"/>
      <c r="X18" s="618"/>
      <c r="Y18" s="618"/>
      <c r="Z18" s="618"/>
      <c r="AA18" s="618"/>
      <c r="AB18" s="618"/>
      <c r="AC18" s="618"/>
      <c r="AD18" s="618"/>
      <c r="AE18" s="618"/>
      <c r="AF18" s="618"/>
      <c r="AG18" s="618"/>
      <c r="AH18" s="618"/>
      <c r="AI18" s="618"/>
      <c r="AJ18" s="618"/>
      <c r="AK18" s="618"/>
      <c r="AL18" s="618"/>
      <c r="AM18" s="618"/>
      <c r="AN18" s="618"/>
      <c r="AO18" s="618"/>
      <c r="AP18" s="618"/>
      <c r="AQ18" s="618"/>
      <c r="AR18" s="618"/>
      <c r="AS18" s="618"/>
      <c r="AT18" s="618"/>
      <c r="AU18" s="618"/>
      <c r="AV18" s="618"/>
      <c r="AW18" s="618"/>
      <c r="AX18" s="618"/>
      <c r="AY18" s="618"/>
      <c r="AZ18" s="618"/>
      <c r="BA18" s="618"/>
      <c r="BB18" s="618"/>
      <c r="BC18" s="618"/>
      <c r="BD18" s="618"/>
      <c r="BE18" s="594"/>
      <c r="BF18" s="595"/>
      <c r="BG18" s="595"/>
      <c r="BH18" s="595"/>
      <c r="BI18" s="595"/>
      <c r="BJ18" s="596"/>
      <c r="BK18" s="599"/>
      <c r="BL18" s="595"/>
      <c r="BM18" s="595"/>
      <c r="BN18" s="595"/>
      <c r="BO18" s="595"/>
      <c r="BP18" s="596"/>
      <c r="BQ18" s="633"/>
      <c r="BR18" s="634"/>
      <c r="BS18" s="634"/>
      <c r="BT18" s="634"/>
      <c r="BU18" s="634"/>
      <c r="BV18" s="634"/>
      <c r="BW18" s="634"/>
      <c r="BX18" s="634"/>
      <c r="BY18" s="634"/>
      <c r="BZ18" s="634"/>
      <c r="CA18" s="634"/>
      <c r="CB18" s="634"/>
      <c r="CC18" s="634"/>
      <c r="CD18" s="634"/>
      <c r="CE18" s="634"/>
      <c r="CF18" s="634"/>
      <c r="CG18" s="634"/>
      <c r="CH18" s="634"/>
      <c r="CI18" s="634"/>
      <c r="CJ18" s="634"/>
      <c r="CK18" s="634"/>
      <c r="CL18" s="634"/>
      <c r="CM18" s="634"/>
      <c r="CN18" s="635"/>
      <c r="CO18" s="613"/>
      <c r="CP18" s="613"/>
      <c r="CQ18" s="613"/>
      <c r="CR18" s="613"/>
      <c r="CS18" s="613"/>
      <c r="CT18" s="613"/>
      <c r="CU18" s="613"/>
      <c r="CV18" s="614"/>
    </row>
    <row r="19" spans="2:100" ht="12.75" customHeight="1" x14ac:dyDescent="0.2">
      <c r="B19" s="619" t="s">
        <v>24</v>
      </c>
      <c r="C19" s="620"/>
      <c r="D19" s="620"/>
      <c r="E19" s="620"/>
      <c r="F19" s="621"/>
      <c r="G19" s="622" t="s">
        <v>597</v>
      </c>
      <c r="H19" s="623"/>
      <c r="I19" s="623"/>
      <c r="J19" s="623"/>
      <c r="K19" s="623"/>
      <c r="L19" s="623"/>
      <c r="M19" s="623"/>
      <c r="N19" s="623"/>
      <c r="O19" s="623"/>
      <c r="P19" s="623"/>
      <c r="Q19" s="623"/>
      <c r="R19" s="623"/>
      <c r="S19" s="623"/>
      <c r="T19" s="623"/>
      <c r="U19" s="623"/>
      <c r="V19" s="623"/>
      <c r="W19" s="623"/>
      <c r="X19" s="623"/>
      <c r="Y19" s="623"/>
      <c r="Z19" s="623"/>
      <c r="AA19" s="623"/>
      <c r="AB19" s="623"/>
      <c r="AC19" s="623"/>
      <c r="AD19" s="623"/>
      <c r="AE19" s="623"/>
      <c r="AF19" s="623"/>
      <c r="AG19" s="623"/>
      <c r="AH19" s="623"/>
      <c r="AI19" s="623"/>
      <c r="AJ19" s="623"/>
      <c r="AK19" s="623"/>
      <c r="AL19" s="623"/>
      <c r="AM19" s="623"/>
      <c r="AN19" s="623"/>
      <c r="AO19" s="623"/>
      <c r="AP19" s="623"/>
      <c r="AQ19" s="623"/>
      <c r="AR19" s="623"/>
      <c r="AS19" s="623"/>
      <c r="AT19" s="623"/>
      <c r="AU19" s="623"/>
      <c r="AV19" s="623"/>
      <c r="AW19" s="623"/>
      <c r="AX19" s="623"/>
      <c r="AY19" s="623"/>
      <c r="AZ19" s="623"/>
      <c r="BA19" s="623"/>
      <c r="BB19" s="623"/>
      <c r="BC19" s="623"/>
      <c r="BD19" s="624"/>
      <c r="BE19" s="588" t="s">
        <v>598</v>
      </c>
      <c r="BF19" s="589"/>
      <c r="BG19" s="589"/>
      <c r="BH19" s="589"/>
      <c r="BI19" s="589"/>
      <c r="BJ19" s="590"/>
      <c r="BK19" s="597" t="s">
        <v>130</v>
      </c>
      <c r="BL19" s="589"/>
      <c r="BM19" s="589"/>
      <c r="BN19" s="589"/>
      <c r="BO19" s="589"/>
      <c r="BP19" s="590"/>
      <c r="BQ19" s="600"/>
      <c r="BR19" s="601"/>
      <c r="BS19" s="601"/>
      <c r="BT19" s="601"/>
      <c r="BU19" s="601"/>
      <c r="BV19" s="601"/>
      <c r="BW19" s="601"/>
      <c r="BX19" s="601"/>
      <c r="BY19" s="601"/>
      <c r="BZ19" s="601"/>
      <c r="CA19" s="601"/>
      <c r="CB19" s="601"/>
      <c r="CC19" s="601"/>
      <c r="CD19" s="601"/>
      <c r="CE19" s="601"/>
      <c r="CF19" s="601"/>
      <c r="CG19" s="601"/>
      <c r="CH19" s="601"/>
      <c r="CI19" s="601"/>
      <c r="CJ19" s="601"/>
      <c r="CK19" s="601"/>
      <c r="CL19" s="601"/>
      <c r="CM19" s="601"/>
      <c r="CN19" s="602"/>
      <c r="CO19" s="609"/>
      <c r="CP19" s="609"/>
      <c r="CQ19" s="609"/>
      <c r="CR19" s="609"/>
      <c r="CS19" s="609"/>
      <c r="CT19" s="609"/>
      <c r="CU19" s="609"/>
      <c r="CV19" s="610"/>
    </row>
    <row r="20" spans="2:100" ht="12.75" customHeight="1" x14ac:dyDescent="0.2">
      <c r="B20" s="619"/>
      <c r="C20" s="620"/>
      <c r="D20" s="620"/>
      <c r="E20" s="620"/>
      <c r="F20" s="621"/>
      <c r="G20" s="615" t="s">
        <v>599</v>
      </c>
      <c r="H20" s="616"/>
      <c r="I20" s="616"/>
      <c r="J20" s="616"/>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c r="AK20" s="616"/>
      <c r="AL20" s="616"/>
      <c r="AM20" s="616"/>
      <c r="AN20" s="616"/>
      <c r="AO20" s="616"/>
      <c r="AP20" s="616"/>
      <c r="AQ20" s="616"/>
      <c r="AR20" s="616"/>
      <c r="AS20" s="616"/>
      <c r="AT20" s="616"/>
      <c r="AU20" s="616"/>
      <c r="AV20" s="616"/>
      <c r="AW20" s="616"/>
      <c r="AX20" s="616"/>
      <c r="AY20" s="616"/>
      <c r="AZ20" s="616"/>
      <c r="BA20" s="616"/>
      <c r="BB20" s="616"/>
      <c r="BC20" s="616"/>
      <c r="BD20" s="617"/>
      <c r="BE20" s="591"/>
      <c r="BF20" s="592"/>
      <c r="BG20" s="592"/>
      <c r="BH20" s="592"/>
      <c r="BI20" s="592"/>
      <c r="BJ20" s="593"/>
      <c r="BK20" s="598"/>
      <c r="BL20" s="592"/>
      <c r="BM20" s="592"/>
      <c r="BN20" s="592"/>
      <c r="BO20" s="592"/>
      <c r="BP20" s="593"/>
      <c r="BQ20" s="603"/>
      <c r="BR20" s="604"/>
      <c r="BS20" s="604"/>
      <c r="BT20" s="604"/>
      <c r="BU20" s="604"/>
      <c r="BV20" s="604"/>
      <c r="BW20" s="604"/>
      <c r="BX20" s="604"/>
      <c r="BY20" s="604"/>
      <c r="BZ20" s="604"/>
      <c r="CA20" s="604"/>
      <c r="CB20" s="604"/>
      <c r="CC20" s="604"/>
      <c r="CD20" s="604"/>
      <c r="CE20" s="604"/>
      <c r="CF20" s="604"/>
      <c r="CG20" s="604"/>
      <c r="CH20" s="604"/>
      <c r="CI20" s="604"/>
      <c r="CJ20" s="604"/>
      <c r="CK20" s="604"/>
      <c r="CL20" s="604"/>
      <c r="CM20" s="604"/>
      <c r="CN20" s="605"/>
      <c r="CO20" s="611"/>
      <c r="CP20" s="611"/>
      <c r="CQ20" s="611"/>
      <c r="CR20" s="611"/>
      <c r="CS20" s="611"/>
      <c r="CT20" s="611"/>
      <c r="CU20" s="611"/>
      <c r="CV20" s="612"/>
    </row>
    <row r="21" spans="2:100" ht="12.75" customHeight="1" x14ac:dyDescent="0.2">
      <c r="B21" s="619"/>
      <c r="C21" s="620"/>
      <c r="D21" s="620"/>
      <c r="E21" s="620"/>
      <c r="F21" s="621"/>
      <c r="G21" s="618" t="s">
        <v>600</v>
      </c>
      <c r="H21" s="618"/>
      <c r="I21" s="618"/>
      <c r="J21" s="618"/>
      <c r="K21" s="618"/>
      <c r="L21" s="618"/>
      <c r="M21" s="618"/>
      <c r="N21" s="618"/>
      <c r="O21" s="618"/>
      <c r="P21" s="618"/>
      <c r="Q21" s="618"/>
      <c r="R21" s="618"/>
      <c r="S21" s="618"/>
      <c r="T21" s="618"/>
      <c r="U21" s="618"/>
      <c r="V21" s="618"/>
      <c r="W21" s="618"/>
      <c r="X21" s="618"/>
      <c r="Y21" s="618"/>
      <c r="Z21" s="618"/>
      <c r="AA21" s="618"/>
      <c r="AB21" s="618"/>
      <c r="AC21" s="618"/>
      <c r="AD21" s="618"/>
      <c r="AE21" s="618"/>
      <c r="AF21" s="618"/>
      <c r="AG21" s="618"/>
      <c r="AH21" s="618"/>
      <c r="AI21" s="618"/>
      <c r="AJ21" s="618"/>
      <c r="AK21" s="618"/>
      <c r="AL21" s="618"/>
      <c r="AM21" s="618"/>
      <c r="AN21" s="618"/>
      <c r="AO21" s="618"/>
      <c r="AP21" s="618"/>
      <c r="AQ21" s="618"/>
      <c r="AR21" s="618"/>
      <c r="AS21" s="618"/>
      <c r="AT21" s="618"/>
      <c r="AU21" s="618"/>
      <c r="AV21" s="618"/>
      <c r="AW21" s="618"/>
      <c r="AX21" s="618"/>
      <c r="AY21" s="618"/>
      <c r="AZ21" s="618"/>
      <c r="BA21" s="618"/>
      <c r="BB21" s="618"/>
      <c r="BC21" s="618"/>
      <c r="BD21" s="618"/>
      <c r="BE21" s="594"/>
      <c r="BF21" s="595"/>
      <c r="BG21" s="595"/>
      <c r="BH21" s="595"/>
      <c r="BI21" s="595"/>
      <c r="BJ21" s="596"/>
      <c r="BK21" s="599"/>
      <c r="BL21" s="595"/>
      <c r="BM21" s="595"/>
      <c r="BN21" s="595"/>
      <c r="BO21" s="595"/>
      <c r="BP21" s="596"/>
      <c r="BQ21" s="606"/>
      <c r="BR21" s="607"/>
      <c r="BS21" s="607"/>
      <c r="BT21" s="607"/>
      <c r="BU21" s="607"/>
      <c r="BV21" s="607"/>
      <c r="BW21" s="607"/>
      <c r="BX21" s="607"/>
      <c r="BY21" s="607"/>
      <c r="BZ21" s="607"/>
      <c r="CA21" s="607"/>
      <c r="CB21" s="607"/>
      <c r="CC21" s="607"/>
      <c r="CD21" s="607"/>
      <c r="CE21" s="607"/>
      <c r="CF21" s="607"/>
      <c r="CG21" s="607"/>
      <c r="CH21" s="607"/>
      <c r="CI21" s="607"/>
      <c r="CJ21" s="607"/>
      <c r="CK21" s="607"/>
      <c r="CL21" s="607"/>
      <c r="CM21" s="607"/>
      <c r="CN21" s="608"/>
      <c r="CO21" s="613"/>
      <c r="CP21" s="613"/>
      <c r="CQ21" s="613"/>
      <c r="CR21" s="613"/>
      <c r="CS21" s="613"/>
      <c r="CT21" s="613"/>
      <c r="CU21" s="613"/>
      <c r="CV21" s="614"/>
    </row>
    <row r="22" spans="2:100" ht="12.75" customHeight="1" x14ac:dyDescent="0.2">
      <c r="B22" s="619" t="s">
        <v>26</v>
      </c>
      <c r="C22" s="620"/>
      <c r="D22" s="620"/>
      <c r="E22" s="620"/>
      <c r="F22" s="621"/>
      <c r="G22" s="622" t="s">
        <v>601</v>
      </c>
      <c r="H22" s="623"/>
      <c r="I22" s="623"/>
      <c r="J22" s="623"/>
      <c r="K22" s="623"/>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3"/>
      <c r="AY22" s="623"/>
      <c r="AZ22" s="623"/>
      <c r="BA22" s="623"/>
      <c r="BB22" s="623"/>
      <c r="BC22" s="623"/>
      <c r="BD22" s="624"/>
      <c r="BE22" s="588" t="s">
        <v>602</v>
      </c>
      <c r="BF22" s="589"/>
      <c r="BG22" s="589"/>
      <c r="BH22" s="589"/>
      <c r="BI22" s="589"/>
      <c r="BJ22" s="590"/>
      <c r="BK22" s="597" t="s">
        <v>130</v>
      </c>
      <c r="BL22" s="589"/>
      <c r="BM22" s="589"/>
      <c r="BN22" s="589"/>
      <c r="BO22" s="589"/>
      <c r="BP22" s="590"/>
      <c r="BQ22" s="627"/>
      <c r="BR22" s="628"/>
      <c r="BS22" s="628"/>
      <c r="BT22" s="628"/>
      <c r="BU22" s="628"/>
      <c r="BV22" s="628"/>
      <c r="BW22" s="628"/>
      <c r="BX22" s="628"/>
      <c r="BY22" s="628"/>
      <c r="BZ22" s="628"/>
      <c r="CA22" s="628"/>
      <c r="CB22" s="628"/>
      <c r="CC22" s="628"/>
      <c r="CD22" s="628"/>
      <c r="CE22" s="628"/>
      <c r="CF22" s="628"/>
      <c r="CG22" s="628"/>
      <c r="CH22" s="628"/>
      <c r="CI22" s="628"/>
      <c r="CJ22" s="628"/>
      <c r="CK22" s="628"/>
      <c r="CL22" s="628"/>
      <c r="CM22" s="628"/>
      <c r="CN22" s="629"/>
      <c r="CO22" s="609"/>
      <c r="CP22" s="609"/>
      <c r="CQ22" s="609"/>
      <c r="CR22" s="609"/>
      <c r="CS22" s="609"/>
      <c r="CT22" s="609"/>
      <c r="CU22" s="609"/>
      <c r="CV22" s="610"/>
    </row>
    <row r="23" spans="2:100" ht="12.75" customHeight="1" x14ac:dyDescent="0.2">
      <c r="B23" s="619"/>
      <c r="C23" s="620"/>
      <c r="D23" s="620"/>
      <c r="E23" s="620"/>
      <c r="F23" s="621"/>
      <c r="G23" s="618" t="s">
        <v>603</v>
      </c>
      <c r="H23" s="618"/>
      <c r="I23" s="618"/>
      <c r="J23" s="618"/>
      <c r="K23" s="618"/>
      <c r="L23" s="618"/>
      <c r="M23" s="618"/>
      <c r="N23" s="618"/>
      <c r="O23" s="618"/>
      <c r="P23" s="618"/>
      <c r="Q23" s="618"/>
      <c r="R23" s="618"/>
      <c r="S23" s="618"/>
      <c r="T23" s="618"/>
      <c r="U23" s="618"/>
      <c r="V23" s="618"/>
      <c r="W23" s="618"/>
      <c r="X23" s="618"/>
      <c r="Y23" s="618"/>
      <c r="Z23" s="618"/>
      <c r="AA23" s="618"/>
      <c r="AB23" s="618"/>
      <c r="AC23" s="618"/>
      <c r="AD23" s="618"/>
      <c r="AE23" s="618"/>
      <c r="AF23" s="618"/>
      <c r="AG23" s="618"/>
      <c r="AH23" s="618"/>
      <c r="AI23" s="618"/>
      <c r="AJ23" s="618"/>
      <c r="AK23" s="618"/>
      <c r="AL23" s="618"/>
      <c r="AM23" s="618"/>
      <c r="AN23" s="618"/>
      <c r="AO23" s="618"/>
      <c r="AP23" s="618"/>
      <c r="AQ23" s="618"/>
      <c r="AR23" s="618"/>
      <c r="AS23" s="618"/>
      <c r="AT23" s="618"/>
      <c r="AU23" s="618"/>
      <c r="AV23" s="618"/>
      <c r="AW23" s="618"/>
      <c r="AX23" s="618"/>
      <c r="AY23" s="618"/>
      <c r="AZ23" s="618"/>
      <c r="BA23" s="618"/>
      <c r="BB23" s="618"/>
      <c r="BC23" s="618"/>
      <c r="BD23" s="618"/>
      <c r="BE23" s="594"/>
      <c r="BF23" s="595"/>
      <c r="BG23" s="595"/>
      <c r="BH23" s="595"/>
      <c r="BI23" s="595"/>
      <c r="BJ23" s="596"/>
      <c r="BK23" s="599"/>
      <c r="BL23" s="595"/>
      <c r="BM23" s="595"/>
      <c r="BN23" s="595"/>
      <c r="BO23" s="595"/>
      <c r="BP23" s="596"/>
      <c r="BQ23" s="633"/>
      <c r="BR23" s="634"/>
      <c r="BS23" s="634"/>
      <c r="BT23" s="634"/>
      <c r="BU23" s="634"/>
      <c r="BV23" s="634"/>
      <c r="BW23" s="634"/>
      <c r="BX23" s="634"/>
      <c r="BY23" s="634"/>
      <c r="BZ23" s="634"/>
      <c r="CA23" s="634"/>
      <c r="CB23" s="634"/>
      <c r="CC23" s="634"/>
      <c r="CD23" s="634"/>
      <c r="CE23" s="634"/>
      <c r="CF23" s="634"/>
      <c r="CG23" s="634"/>
      <c r="CH23" s="634"/>
      <c r="CI23" s="634"/>
      <c r="CJ23" s="634"/>
      <c r="CK23" s="634"/>
      <c r="CL23" s="634"/>
      <c r="CM23" s="634"/>
      <c r="CN23" s="635"/>
      <c r="CO23" s="613"/>
      <c r="CP23" s="613"/>
      <c r="CQ23" s="613"/>
      <c r="CR23" s="613"/>
      <c r="CS23" s="613"/>
      <c r="CT23" s="613"/>
      <c r="CU23" s="613"/>
      <c r="CV23" s="614"/>
    </row>
    <row r="24" spans="2:100" ht="12.75" customHeight="1" x14ac:dyDescent="0.2">
      <c r="B24" s="619" t="s">
        <v>604</v>
      </c>
      <c r="C24" s="620"/>
      <c r="D24" s="620"/>
      <c r="E24" s="620"/>
      <c r="F24" s="621"/>
      <c r="G24" s="622" t="s">
        <v>597</v>
      </c>
      <c r="H24" s="623"/>
      <c r="I24" s="623"/>
      <c r="J24" s="623"/>
      <c r="K24" s="623"/>
      <c r="L24" s="623"/>
      <c r="M24" s="623"/>
      <c r="N24" s="623"/>
      <c r="O24" s="623"/>
      <c r="P24" s="623"/>
      <c r="Q24" s="623"/>
      <c r="R24" s="623"/>
      <c r="S24" s="623"/>
      <c r="T24" s="623"/>
      <c r="U24" s="623"/>
      <c r="V24" s="623"/>
      <c r="W24" s="623"/>
      <c r="X24" s="623"/>
      <c r="Y24" s="623"/>
      <c r="Z24" s="623"/>
      <c r="AA24" s="623"/>
      <c r="AB24" s="623"/>
      <c r="AC24" s="623"/>
      <c r="AD24" s="623"/>
      <c r="AE24" s="623"/>
      <c r="AF24" s="623"/>
      <c r="AG24" s="623"/>
      <c r="AH24" s="623"/>
      <c r="AI24" s="623"/>
      <c r="AJ24" s="623"/>
      <c r="AK24" s="623"/>
      <c r="AL24" s="623"/>
      <c r="AM24" s="623"/>
      <c r="AN24" s="623"/>
      <c r="AO24" s="623"/>
      <c r="AP24" s="623"/>
      <c r="AQ24" s="623"/>
      <c r="AR24" s="623"/>
      <c r="AS24" s="623"/>
      <c r="AT24" s="623"/>
      <c r="AU24" s="623"/>
      <c r="AV24" s="623"/>
      <c r="AW24" s="623"/>
      <c r="AX24" s="623"/>
      <c r="AY24" s="623"/>
      <c r="AZ24" s="623"/>
      <c r="BA24" s="623"/>
      <c r="BB24" s="623"/>
      <c r="BC24" s="623"/>
      <c r="BD24" s="624"/>
      <c r="BE24" s="588" t="s">
        <v>605</v>
      </c>
      <c r="BF24" s="589"/>
      <c r="BG24" s="589"/>
      <c r="BH24" s="589"/>
      <c r="BI24" s="589"/>
      <c r="BJ24" s="590"/>
      <c r="BK24" s="597" t="s">
        <v>130</v>
      </c>
      <c r="BL24" s="589"/>
      <c r="BM24" s="589"/>
      <c r="BN24" s="589"/>
      <c r="BO24" s="589"/>
      <c r="BP24" s="590"/>
      <c r="BQ24" s="600">
        <f>BQ9</f>
        <v>9663400.0028799996</v>
      </c>
      <c r="BR24" s="628"/>
      <c r="BS24" s="628"/>
      <c r="BT24" s="628"/>
      <c r="BU24" s="628"/>
      <c r="BV24" s="628"/>
      <c r="BW24" s="628"/>
      <c r="BX24" s="628"/>
      <c r="BY24" s="628"/>
      <c r="BZ24" s="628"/>
      <c r="CA24" s="628"/>
      <c r="CB24" s="628"/>
      <c r="CC24" s="628"/>
      <c r="CD24" s="628"/>
      <c r="CE24" s="628"/>
      <c r="CF24" s="628"/>
      <c r="CG24" s="628"/>
      <c r="CH24" s="628"/>
      <c r="CI24" s="628"/>
      <c r="CJ24" s="628"/>
      <c r="CK24" s="628"/>
      <c r="CL24" s="628"/>
      <c r="CM24" s="628"/>
      <c r="CN24" s="629"/>
      <c r="CO24" s="609"/>
      <c r="CP24" s="609"/>
      <c r="CQ24" s="609"/>
      <c r="CR24" s="609"/>
      <c r="CS24" s="609"/>
      <c r="CT24" s="609"/>
      <c r="CU24" s="609"/>
      <c r="CV24" s="610"/>
    </row>
    <row r="25" spans="2:100" ht="12.75" customHeight="1" x14ac:dyDescent="0.2">
      <c r="B25" s="619"/>
      <c r="C25" s="620"/>
      <c r="D25" s="620"/>
      <c r="E25" s="620"/>
      <c r="F25" s="621"/>
      <c r="G25" s="615" t="s">
        <v>606</v>
      </c>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616"/>
      <c r="AM25" s="616"/>
      <c r="AN25" s="616"/>
      <c r="AO25" s="616"/>
      <c r="AP25" s="616"/>
      <c r="AQ25" s="616"/>
      <c r="AR25" s="616"/>
      <c r="AS25" s="616"/>
      <c r="AT25" s="616"/>
      <c r="AU25" s="616"/>
      <c r="AV25" s="616"/>
      <c r="AW25" s="616"/>
      <c r="AX25" s="616"/>
      <c r="AY25" s="616"/>
      <c r="AZ25" s="616"/>
      <c r="BA25" s="616"/>
      <c r="BB25" s="616"/>
      <c r="BC25" s="616"/>
      <c r="BD25" s="617"/>
      <c r="BE25" s="591"/>
      <c r="BF25" s="592"/>
      <c r="BG25" s="592"/>
      <c r="BH25" s="592"/>
      <c r="BI25" s="592"/>
      <c r="BJ25" s="593"/>
      <c r="BK25" s="598"/>
      <c r="BL25" s="592"/>
      <c r="BM25" s="592"/>
      <c r="BN25" s="592"/>
      <c r="BO25" s="592"/>
      <c r="BP25" s="593"/>
      <c r="BQ25" s="630"/>
      <c r="BR25" s="631"/>
      <c r="BS25" s="631"/>
      <c r="BT25" s="631"/>
      <c r="BU25" s="631"/>
      <c r="BV25" s="631"/>
      <c r="BW25" s="631"/>
      <c r="BX25" s="631"/>
      <c r="BY25" s="631"/>
      <c r="BZ25" s="631"/>
      <c r="CA25" s="631"/>
      <c r="CB25" s="631"/>
      <c r="CC25" s="631"/>
      <c r="CD25" s="631"/>
      <c r="CE25" s="631"/>
      <c r="CF25" s="631"/>
      <c r="CG25" s="631"/>
      <c r="CH25" s="631"/>
      <c r="CI25" s="631"/>
      <c r="CJ25" s="631"/>
      <c r="CK25" s="631"/>
      <c r="CL25" s="631"/>
      <c r="CM25" s="631"/>
      <c r="CN25" s="632"/>
      <c r="CO25" s="611"/>
      <c r="CP25" s="611"/>
      <c r="CQ25" s="611"/>
      <c r="CR25" s="611"/>
      <c r="CS25" s="611"/>
      <c r="CT25" s="611"/>
      <c r="CU25" s="611"/>
      <c r="CV25" s="612"/>
    </row>
    <row r="26" spans="2:100" ht="12.75" customHeight="1" x14ac:dyDescent="0.2">
      <c r="B26" s="619"/>
      <c r="C26" s="620"/>
      <c r="D26" s="620"/>
      <c r="E26" s="620"/>
      <c r="F26" s="621"/>
      <c r="G26" s="618" t="s">
        <v>607</v>
      </c>
      <c r="H26" s="618"/>
      <c r="I26" s="618"/>
      <c r="J26" s="618"/>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8"/>
      <c r="AH26" s="618"/>
      <c r="AI26" s="618"/>
      <c r="AJ26" s="618"/>
      <c r="AK26" s="618"/>
      <c r="AL26" s="618"/>
      <c r="AM26" s="618"/>
      <c r="AN26" s="618"/>
      <c r="AO26" s="618"/>
      <c r="AP26" s="618"/>
      <c r="AQ26" s="618"/>
      <c r="AR26" s="618"/>
      <c r="AS26" s="618"/>
      <c r="AT26" s="618"/>
      <c r="AU26" s="618"/>
      <c r="AV26" s="618"/>
      <c r="AW26" s="618"/>
      <c r="AX26" s="618"/>
      <c r="AY26" s="618"/>
      <c r="AZ26" s="618"/>
      <c r="BA26" s="618"/>
      <c r="BB26" s="618"/>
      <c r="BC26" s="618"/>
      <c r="BD26" s="618"/>
      <c r="BE26" s="594"/>
      <c r="BF26" s="595"/>
      <c r="BG26" s="595"/>
      <c r="BH26" s="595"/>
      <c r="BI26" s="595"/>
      <c r="BJ26" s="596"/>
      <c r="BK26" s="599"/>
      <c r="BL26" s="595"/>
      <c r="BM26" s="595"/>
      <c r="BN26" s="595"/>
      <c r="BO26" s="595"/>
      <c r="BP26" s="596"/>
      <c r="BQ26" s="633"/>
      <c r="BR26" s="634"/>
      <c r="BS26" s="634"/>
      <c r="BT26" s="634"/>
      <c r="BU26" s="634"/>
      <c r="BV26" s="634"/>
      <c r="BW26" s="634"/>
      <c r="BX26" s="634"/>
      <c r="BY26" s="634"/>
      <c r="BZ26" s="634"/>
      <c r="CA26" s="634"/>
      <c r="CB26" s="634"/>
      <c r="CC26" s="634"/>
      <c r="CD26" s="634"/>
      <c r="CE26" s="634"/>
      <c r="CF26" s="634"/>
      <c r="CG26" s="634"/>
      <c r="CH26" s="634"/>
      <c r="CI26" s="634"/>
      <c r="CJ26" s="634"/>
      <c r="CK26" s="634"/>
      <c r="CL26" s="634"/>
      <c r="CM26" s="634"/>
      <c r="CN26" s="635"/>
      <c r="CO26" s="613"/>
      <c r="CP26" s="613"/>
      <c r="CQ26" s="613"/>
      <c r="CR26" s="613"/>
      <c r="CS26" s="613"/>
      <c r="CT26" s="613"/>
      <c r="CU26" s="613"/>
      <c r="CV26" s="614"/>
    </row>
    <row r="27" spans="2:100" ht="12.75" customHeight="1" x14ac:dyDescent="0.2">
      <c r="B27" s="619" t="s">
        <v>608</v>
      </c>
      <c r="C27" s="620"/>
      <c r="D27" s="620"/>
      <c r="E27" s="620"/>
      <c r="F27" s="621"/>
      <c r="G27" s="638" t="s">
        <v>7</v>
      </c>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638"/>
      <c r="AF27" s="638"/>
      <c r="AG27" s="638"/>
      <c r="AH27" s="638"/>
      <c r="AI27" s="638"/>
      <c r="AJ27" s="638"/>
      <c r="AK27" s="638"/>
      <c r="AL27" s="638"/>
      <c r="AM27" s="638"/>
      <c r="AN27" s="638"/>
      <c r="AO27" s="638"/>
      <c r="AP27" s="638"/>
      <c r="AQ27" s="638"/>
      <c r="AR27" s="638"/>
      <c r="AS27" s="638"/>
      <c r="AT27" s="638"/>
      <c r="AU27" s="638"/>
      <c r="AV27" s="638"/>
      <c r="AW27" s="638"/>
      <c r="AX27" s="638"/>
      <c r="AY27" s="638"/>
      <c r="AZ27" s="638"/>
      <c r="BA27" s="638"/>
      <c r="BB27" s="638"/>
      <c r="BC27" s="638"/>
      <c r="BD27" s="638"/>
      <c r="BE27" s="588" t="s">
        <v>609</v>
      </c>
      <c r="BF27" s="589"/>
      <c r="BG27" s="589"/>
      <c r="BH27" s="589"/>
      <c r="BI27" s="589"/>
      <c r="BJ27" s="590"/>
      <c r="BK27" s="597" t="s">
        <v>130</v>
      </c>
      <c r="BL27" s="589"/>
      <c r="BM27" s="589"/>
      <c r="BN27" s="589"/>
      <c r="BO27" s="589"/>
      <c r="BP27" s="590"/>
      <c r="BQ27" s="600">
        <f>'Часть 1'!BV117</f>
        <v>9663400.0028799996</v>
      </c>
      <c r="BR27" s="601"/>
      <c r="BS27" s="601"/>
      <c r="BT27" s="601"/>
      <c r="BU27" s="601"/>
      <c r="BV27" s="601"/>
      <c r="BW27" s="601"/>
      <c r="BX27" s="601"/>
      <c r="BY27" s="601"/>
      <c r="BZ27" s="601"/>
      <c r="CA27" s="601"/>
      <c r="CB27" s="601"/>
      <c r="CC27" s="601"/>
      <c r="CD27" s="601"/>
      <c r="CE27" s="601"/>
      <c r="CF27" s="601"/>
      <c r="CG27" s="601"/>
      <c r="CH27" s="601"/>
      <c r="CI27" s="601"/>
      <c r="CJ27" s="601"/>
      <c r="CK27" s="601"/>
      <c r="CL27" s="601"/>
      <c r="CM27" s="601"/>
      <c r="CN27" s="602"/>
      <c r="CO27" s="609"/>
      <c r="CP27" s="609"/>
      <c r="CQ27" s="609"/>
      <c r="CR27" s="609"/>
      <c r="CS27" s="609"/>
      <c r="CT27" s="609"/>
      <c r="CU27" s="609"/>
      <c r="CV27" s="610"/>
    </row>
    <row r="28" spans="2:100" ht="12.75" customHeight="1" x14ac:dyDescent="0.25">
      <c r="B28" s="619"/>
      <c r="C28" s="620"/>
      <c r="D28" s="620"/>
      <c r="E28" s="620"/>
      <c r="F28" s="621"/>
      <c r="G28" s="639" t="s">
        <v>610</v>
      </c>
      <c r="H28" s="639"/>
      <c r="I28" s="639"/>
      <c r="J28" s="639"/>
      <c r="K28" s="639"/>
      <c r="L28" s="639"/>
      <c r="M28" s="639"/>
      <c r="N28" s="639"/>
      <c r="O28" s="639"/>
      <c r="P28" s="639"/>
      <c r="Q28" s="639"/>
      <c r="R28" s="639"/>
      <c r="S28" s="639"/>
      <c r="T28" s="639"/>
      <c r="U28" s="639"/>
      <c r="V28" s="639"/>
      <c r="W28" s="639"/>
      <c r="X28" s="639"/>
      <c r="Y28" s="639"/>
      <c r="Z28" s="639"/>
      <c r="AA28" s="639"/>
      <c r="AB28" s="639"/>
      <c r="AC28" s="639"/>
      <c r="AD28" s="639"/>
      <c r="AE28" s="639"/>
      <c r="AF28" s="639"/>
      <c r="AG28" s="639"/>
      <c r="AH28" s="639"/>
      <c r="AI28" s="639"/>
      <c r="AJ28" s="639"/>
      <c r="AK28" s="639"/>
      <c r="AL28" s="639"/>
      <c r="AM28" s="639"/>
      <c r="AN28" s="639"/>
      <c r="AO28" s="639"/>
      <c r="AP28" s="639"/>
      <c r="AQ28" s="639"/>
      <c r="AR28" s="639"/>
      <c r="AS28" s="639"/>
      <c r="AT28" s="639"/>
      <c r="AU28" s="639"/>
      <c r="AV28" s="639"/>
      <c r="AW28" s="639"/>
      <c r="AX28" s="639"/>
      <c r="AY28" s="639"/>
      <c r="AZ28" s="639"/>
      <c r="BA28" s="639"/>
      <c r="BB28" s="639"/>
      <c r="BC28" s="639"/>
      <c r="BD28" s="639"/>
      <c r="BE28" s="591"/>
      <c r="BF28" s="592"/>
      <c r="BG28" s="592"/>
      <c r="BH28" s="592"/>
      <c r="BI28" s="592"/>
      <c r="BJ28" s="593"/>
      <c r="BK28" s="598"/>
      <c r="BL28" s="592"/>
      <c r="BM28" s="592"/>
      <c r="BN28" s="592"/>
      <c r="BO28" s="592"/>
      <c r="BP28" s="593"/>
      <c r="BQ28" s="603"/>
      <c r="BR28" s="604"/>
      <c r="BS28" s="604"/>
      <c r="BT28" s="604"/>
      <c r="BU28" s="604"/>
      <c r="BV28" s="604"/>
      <c r="BW28" s="604"/>
      <c r="BX28" s="604"/>
      <c r="BY28" s="604"/>
      <c r="BZ28" s="604"/>
      <c r="CA28" s="604"/>
      <c r="CB28" s="604"/>
      <c r="CC28" s="604"/>
      <c r="CD28" s="604"/>
      <c r="CE28" s="604"/>
      <c r="CF28" s="604"/>
      <c r="CG28" s="604"/>
      <c r="CH28" s="604"/>
      <c r="CI28" s="604"/>
      <c r="CJ28" s="604"/>
      <c r="CK28" s="604"/>
      <c r="CL28" s="604"/>
      <c r="CM28" s="604"/>
      <c r="CN28" s="605"/>
      <c r="CO28" s="611"/>
      <c r="CP28" s="611"/>
      <c r="CQ28" s="611"/>
      <c r="CR28" s="611"/>
      <c r="CS28" s="611"/>
      <c r="CT28" s="611"/>
      <c r="CU28" s="611"/>
      <c r="CV28" s="612"/>
    </row>
    <row r="29" spans="2:100" ht="12.75" customHeight="1" x14ac:dyDescent="0.25">
      <c r="B29" s="619"/>
      <c r="C29" s="620"/>
      <c r="D29" s="620"/>
      <c r="E29" s="620"/>
      <c r="F29" s="621"/>
      <c r="G29" s="640" t="s">
        <v>611</v>
      </c>
      <c r="H29" s="640"/>
      <c r="I29" s="640"/>
      <c r="J29" s="640"/>
      <c r="K29" s="640"/>
      <c r="L29" s="640"/>
      <c r="M29" s="640"/>
      <c r="N29" s="640"/>
      <c r="O29" s="640"/>
      <c r="P29" s="640"/>
      <c r="Q29" s="640"/>
      <c r="R29" s="640"/>
      <c r="S29" s="640"/>
      <c r="T29" s="640"/>
      <c r="U29" s="640"/>
      <c r="V29" s="640"/>
      <c r="W29" s="640"/>
      <c r="X29" s="640"/>
      <c r="Y29" s="640"/>
      <c r="Z29" s="640"/>
      <c r="AA29" s="640"/>
      <c r="AB29" s="640"/>
      <c r="AC29" s="640"/>
      <c r="AD29" s="640"/>
      <c r="AE29" s="640"/>
      <c r="AF29" s="640"/>
      <c r="AG29" s="640"/>
      <c r="AH29" s="640"/>
      <c r="AI29" s="640"/>
      <c r="AJ29" s="640"/>
      <c r="AK29" s="640"/>
      <c r="AL29" s="640"/>
      <c r="AM29" s="640"/>
      <c r="AN29" s="640"/>
      <c r="AO29" s="640"/>
      <c r="AP29" s="640"/>
      <c r="AQ29" s="640"/>
      <c r="AR29" s="640"/>
      <c r="AS29" s="640"/>
      <c r="AT29" s="640"/>
      <c r="AU29" s="640"/>
      <c r="AV29" s="640"/>
      <c r="AW29" s="640"/>
      <c r="AX29" s="640"/>
      <c r="AY29" s="640"/>
      <c r="AZ29" s="640"/>
      <c r="BA29" s="640"/>
      <c r="BB29" s="640"/>
      <c r="BC29" s="640"/>
      <c r="BD29" s="640"/>
      <c r="BE29" s="594"/>
      <c r="BF29" s="595"/>
      <c r="BG29" s="595"/>
      <c r="BH29" s="595"/>
      <c r="BI29" s="595"/>
      <c r="BJ29" s="596"/>
      <c r="BK29" s="599"/>
      <c r="BL29" s="595"/>
      <c r="BM29" s="595"/>
      <c r="BN29" s="595"/>
      <c r="BO29" s="595"/>
      <c r="BP29" s="596"/>
      <c r="BQ29" s="606"/>
      <c r="BR29" s="607"/>
      <c r="BS29" s="607"/>
      <c r="BT29" s="607"/>
      <c r="BU29" s="607"/>
      <c r="BV29" s="607"/>
      <c r="BW29" s="607"/>
      <c r="BX29" s="607"/>
      <c r="BY29" s="607"/>
      <c r="BZ29" s="607"/>
      <c r="CA29" s="607"/>
      <c r="CB29" s="607"/>
      <c r="CC29" s="607"/>
      <c r="CD29" s="607"/>
      <c r="CE29" s="607"/>
      <c r="CF29" s="607"/>
      <c r="CG29" s="607"/>
      <c r="CH29" s="607"/>
      <c r="CI29" s="607"/>
      <c r="CJ29" s="607"/>
      <c r="CK29" s="607"/>
      <c r="CL29" s="607"/>
      <c r="CM29" s="607"/>
      <c r="CN29" s="608"/>
      <c r="CO29" s="613"/>
      <c r="CP29" s="613"/>
      <c r="CQ29" s="613"/>
      <c r="CR29" s="613"/>
      <c r="CS29" s="613"/>
      <c r="CT29" s="613"/>
      <c r="CU29" s="613"/>
      <c r="CV29" s="614"/>
    </row>
    <row r="30" spans="2:100" ht="25.5" customHeight="1" x14ac:dyDescent="0.2">
      <c r="B30" s="619" t="s">
        <v>612</v>
      </c>
      <c r="C30" s="620"/>
      <c r="D30" s="620"/>
      <c r="E30" s="620"/>
      <c r="F30" s="621"/>
      <c r="G30" s="636" t="s">
        <v>7</v>
      </c>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6"/>
      <c r="AN30" s="636"/>
      <c r="AO30" s="636"/>
      <c r="AP30" s="636"/>
      <c r="AQ30" s="636"/>
      <c r="AR30" s="636"/>
      <c r="AS30" s="636"/>
      <c r="AT30" s="636"/>
      <c r="AU30" s="636"/>
      <c r="AV30" s="636"/>
      <c r="AW30" s="636"/>
      <c r="AX30" s="636"/>
      <c r="AY30" s="636"/>
      <c r="AZ30" s="636"/>
      <c r="BA30" s="636"/>
      <c r="BB30" s="636"/>
      <c r="BC30" s="636"/>
      <c r="BD30" s="636"/>
      <c r="BE30" s="588" t="s">
        <v>613</v>
      </c>
      <c r="BF30" s="589"/>
      <c r="BG30" s="589"/>
      <c r="BH30" s="589"/>
      <c r="BI30" s="589"/>
      <c r="BJ30" s="590"/>
      <c r="BK30" s="597" t="s">
        <v>130</v>
      </c>
      <c r="BL30" s="589"/>
      <c r="BM30" s="589"/>
      <c r="BN30" s="589"/>
      <c r="BO30" s="589"/>
      <c r="BP30" s="590"/>
      <c r="BQ30" s="600">
        <f>BQ27</f>
        <v>9663400.0028799996</v>
      </c>
      <c r="BR30" s="628"/>
      <c r="BS30" s="628"/>
      <c r="BT30" s="628"/>
      <c r="BU30" s="628"/>
      <c r="BV30" s="628"/>
      <c r="BW30" s="628"/>
      <c r="BX30" s="628"/>
      <c r="BY30" s="628"/>
      <c r="BZ30" s="628"/>
      <c r="CA30" s="628"/>
      <c r="CB30" s="628"/>
      <c r="CC30" s="628"/>
      <c r="CD30" s="628"/>
      <c r="CE30" s="628"/>
      <c r="CF30" s="628"/>
      <c r="CG30" s="628"/>
      <c r="CH30" s="628"/>
      <c r="CI30" s="628"/>
      <c r="CJ30" s="628"/>
      <c r="CK30" s="628"/>
      <c r="CL30" s="628"/>
      <c r="CM30" s="628"/>
      <c r="CN30" s="629"/>
      <c r="CO30" s="609"/>
      <c r="CP30" s="609"/>
      <c r="CQ30" s="609"/>
      <c r="CR30" s="609"/>
      <c r="CS30" s="609"/>
      <c r="CT30" s="609"/>
      <c r="CU30" s="609"/>
      <c r="CV30" s="610"/>
    </row>
    <row r="31" spans="2:100" ht="12.75" customHeight="1" x14ac:dyDescent="0.2">
      <c r="B31" s="619"/>
      <c r="C31" s="620"/>
      <c r="D31" s="620"/>
      <c r="E31" s="620"/>
      <c r="F31" s="621"/>
      <c r="G31" s="637" t="s">
        <v>614</v>
      </c>
      <c r="H31" s="637"/>
      <c r="I31" s="637"/>
      <c r="J31" s="637"/>
      <c r="K31" s="637"/>
      <c r="L31" s="637"/>
      <c r="M31" s="637"/>
      <c r="N31" s="637"/>
      <c r="O31" s="637"/>
      <c r="P31" s="637"/>
      <c r="Q31" s="637"/>
      <c r="R31" s="637"/>
      <c r="S31" s="637"/>
      <c r="T31" s="637"/>
      <c r="U31" s="637"/>
      <c r="V31" s="637"/>
      <c r="W31" s="637"/>
      <c r="X31" s="637"/>
      <c r="Y31" s="637"/>
      <c r="Z31" s="637"/>
      <c r="AA31" s="637"/>
      <c r="AB31" s="637"/>
      <c r="AC31" s="637"/>
      <c r="AD31" s="637"/>
      <c r="AE31" s="637"/>
      <c r="AF31" s="637"/>
      <c r="AG31" s="637"/>
      <c r="AH31" s="637"/>
      <c r="AI31" s="637"/>
      <c r="AJ31" s="637"/>
      <c r="AK31" s="637"/>
      <c r="AL31" s="637"/>
      <c r="AM31" s="637"/>
      <c r="AN31" s="637"/>
      <c r="AO31" s="637"/>
      <c r="AP31" s="637"/>
      <c r="AQ31" s="637"/>
      <c r="AR31" s="637"/>
      <c r="AS31" s="637"/>
      <c r="AT31" s="637"/>
      <c r="AU31" s="637"/>
      <c r="AV31" s="637"/>
      <c r="AW31" s="637"/>
      <c r="AX31" s="637"/>
      <c r="AY31" s="637"/>
      <c r="AZ31" s="637"/>
      <c r="BA31" s="637"/>
      <c r="BB31" s="637"/>
      <c r="BC31" s="637"/>
      <c r="BD31" s="637"/>
      <c r="BE31" s="594"/>
      <c r="BF31" s="595"/>
      <c r="BG31" s="595"/>
      <c r="BH31" s="595"/>
      <c r="BI31" s="595"/>
      <c r="BJ31" s="596"/>
      <c r="BK31" s="599"/>
      <c r="BL31" s="595"/>
      <c r="BM31" s="595"/>
      <c r="BN31" s="595"/>
      <c r="BO31" s="595"/>
      <c r="BP31" s="596"/>
      <c r="BQ31" s="633"/>
      <c r="BR31" s="634"/>
      <c r="BS31" s="634"/>
      <c r="BT31" s="634"/>
      <c r="BU31" s="634"/>
      <c r="BV31" s="634"/>
      <c r="BW31" s="634"/>
      <c r="BX31" s="634"/>
      <c r="BY31" s="634"/>
      <c r="BZ31" s="634"/>
      <c r="CA31" s="634"/>
      <c r="CB31" s="634"/>
      <c r="CC31" s="634"/>
      <c r="CD31" s="634"/>
      <c r="CE31" s="634"/>
      <c r="CF31" s="634"/>
      <c r="CG31" s="634"/>
      <c r="CH31" s="634"/>
      <c r="CI31" s="634"/>
      <c r="CJ31" s="634"/>
      <c r="CK31" s="634"/>
      <c r="CL31" s="634"/>
      <c r="CM31" s="634"/>
      <c r="CN31" s="635"/>
      <c r="CO31" s="613"/>
      <c r="CP31" s="613"/>
      <c r="CQ31" s="613"/>
      <c r="CR31" s="613"/>
      <c r="CS31" s="613"/>
      <c r="CT31" s="613"/>
      <c r="CU31" s="613"/>
      <c r="CV31" s="614"/>
    </row>
    <row r="32" spans="2:100" ht="15" customHeight="1" x14ac:dyDescent="0.2">
      <c r="B32" s="619" t="s">
        <v>615</v>
      </c>
      <c r="C32" s="620"/>
      <c r="D32" s="620"/>
      <c r="E32" s="620"/>
      <c r="F32" s="621"/>
      <c r="G32" s="642" t="s">
        <v>616</v>
      </c>
      <c r="H32" s="643"/>
      <c r="I32" s="643"/>
      <c r="J32" s="643"/>
      <c r="K32" s="643"/>
      <c r="L32" s="643"/>
      <c r="M32" s="643"/>
      <c r="N32" s="643"/>
      <c r="O32" s="643"/>
      <c r="P32" s="643"/>
      <c r="Q32" s="643"/>
      <c r="R32" s="643"/>
      <c r="S32" s="643"/>
      <c r="T32" s="643"/>
      <c r="U32" s="643"/>
      <c r="V32" s="643"/>
      <c r="W32" s="643"/>
      <c r="X32" s="643"/>
      <c r="Y32" s="643"/>
      <c r="Z32" s="643"/>
      <c r="AA32" s="643"/>
      <c r="AB32" s="643"/>
      <c r="AC32" s="643"/>
      <c r="AD32" s="643"/>
      <c r="AE32" s="643"/>
      <c r="AF32" s="643"/>
      <c r="AG32" s="643"/>
      <c r="AH32" s="643"/>
      <c r="AI32" s="643"/>
      <c r="AJ32" s="643"/>
      <c r="AK32" s="643"/>
      <c r="AL32" s="643"/>
      <c r="AM32" s="643"/>
      <c r="AN32" s="643"/>
      <c r="AO32" s="643"/>
      <c r="AP32" s="643"/>
      <c r="AQ32" s="643"/>
      <c r="AR32" s="643"/>
      <c r="AS32" s="643"/>
      <c r="AT32" s="643"/>
      <c r="AU32" s="643"/>
      <c r="AV32" s="643"/>
      <c r="AW32" s="643"/>
      <c r="AX32" s="643"/>
      <c r="AY32" s="643"/>
      <c r="AZ32" s="643"/>
      <c r="BA32" s="643"/>
      <c r="BB32" s="643"/>
      <c r="BC32" s="643"/>
      <c r="BD32" s="644"/>
      <c r="BE32" s="645" t="s">
        <v>617</v>
      </c>
      <c r="BF32" s="646"/>
      <c r="BG32" s="646"/>
      <c r="BH32" s="646"/>
      <c r="BI32" s="646"/>
      <c r="BJ32" s="646"/>
      <c r="BK32" s="646" t="s">
        <v>130</v>
      </c>
      <c r="BL32" s="646"/>
      <c r="BM32" s="646"/>
      <c r="BN32" s="646"/>
      <c r="BO32" s="646"/>
      <c r="BP32" s="646"/>
      <c r="BQ32" s="647"/>
      <c r="BR32" s="648"/>
      <c r="BS32" s="648"/>
      <c r="BT32" s="648"/>
      <c r="BU32" s="648"/>
      <c r="BV32" s="648"/>
      <c r="BW32" s="648"/>
      <c r="BX32" s="648"/>
      <c r="BY32" s="648"/>
      <c r="BZ32" s="648"/>
      <c r="CA32" s="648"/>
      <c r="CB32" s="648"/>
      <c r="CC32" s="648"/>
      <c r="CD32" s="648"/>
      <c r="CE32" s="648"/>
      <c r="CF32" s="648"/>
      <c r="CG32" s="648"/>
      <c r="CH32" s="648"/>
      <c r="CI32" s="648"/>
      <c r="CJ32" s="648"/>
      <c r="CK32" s="648"/>
      <c r="CL32" s="648"/>
      <c r="CM32" s="648"/>
      <c r="CN32" s="649"/>
      <c r="CO32" s="650"/>
      <c r="CP32" s="651"/>
      <c r="CQ32" s="651"/>
      <c r="CR32" s="651"/>
      <c r="CS32" s="651"/>
      <c r="CT32" s="651"/>
      <c r="CU32" s="651"/>
      <c r="CV32" s="652"/>
    </row>
    <row r="33" spans="2:100" ht="12" customHeight="1" x14ac:dyDescent="0.25">
      <c r="B33" s="619" t="s">
        <v>618</v>
      </c>
      <c r="C33" s="620"/>
      <c r="D33" s="620"/>
      <c r="E33" s="620"/>
      <c r="F33" s="621"/>
      <c r="G33" s="641" t="s">
        <v>619</v>
      </c>
      <c r="H33" s="641"/>
      <c r="I33" s="641"/>
      <c r="J33" s="641"/>
      <c r="K33" s="641"/>
      <c r="L33" s="641"/>
      <c r="M33" s="641"/>
      <c r="N33" s="641"/>
      <c r="O33" s="641"/>
      <c r="P33" s="641"/>
      <c r="Q33" s="641"/>
      <c r="R33" s="641"/>
      <c r="S33" s="641"/>
      <c r="T33" s="641"/>
      <c r="U33" s="641"/>
      <c r="V33" s="641"/>
      <c r="W33" s="641"/>
      <c r="X33" s="641"/>
      <c r="Y33" s="641"/>
      <c r="Z33" s="641"/>
      <c r="AA33" s="641"/>
      <c r="AB33" s="641"/>
      <c r="AC33" s="641"/>
      <c r="AD33" s="641"/>
      <c r="AE33" s="641"/>
      <c r="AF33" s="641"/>
      <c r="AG33" s="641"/>
      <c r="AH33" s="641"/>
      <c r="AI33" s="641"/>
      <c r="AJ33" s="641"/>
      <c r="AK33" s="641"/>
      <c r="AL33" s="641"/>
      <c r="AM33" s="641"/>
      <c r="AN33" s="641"/>
      <c r="AO33" s="641"/>
      <c r="AP33" s="641"/>
      <c r="AQ33" s="641"/>
      <c r="AR33" s="641"/>
      <c r="AS33" s="641"/>
      <c r="AT33" s="641"/>
      <c r="AU33" s="641"/>
      <c r="AV33" s="641"/>
      <c r="AW33" s="641"/>
      <c r="AX33" s="641"/>
      <c r="AY33" s="641"/>
      <c r="AZ33" s="641"/>
      <c r="BA33" s="641"/>
      <c r="BB33" s="641"/>
      <c r="BC33" s="641"/>
      <c r="BD33" s="641"/>
      <c r="BE33" s="588" t="s">
        <v>620</v>
      </c>
      <c r="BF33" s="589"/>
      <c r="BG33" s="589"/>
      <c r="BH33" s="589"/>
      <c r="BI33" s="589"/>
      <c r="BJ33" s="590"/>
      <c r="BK33" s="597" t="s">
        <v>130</v>
      </c>
      <c r="BL33" s="589"/>
      <c r="BM33" s="589"/>
      <c r="BN33" s="589"/>
      <c r="BO33" s="589"/>
      <c r="BP33" s="590"/>
      <c r="BQ33" s="600">
        <f>'Часть 1'!BY117</f>
        <v>0</v>
      </c>
      <c r="BR33" s="628"/>
      <c r="BS33" s="628"/>
      <c r="BT33" s="628"/>
      <c r="BU33" s="628"/>
      <c r="BV33" s="628"/>
      <c r="BW33" s="628"/>
      <c r="BX33" s="628"/>
      <c r="BY33" s="628"/>
      <c r="BZ33" s="628"/>
      <c r="CA33" s="628"/>
      <c r="CB33" s="628"/>
      <c r="CC33" s="628"/>
      <c r="CD33" s="628"/>
      <c r="CE33" s="628"/>
      <c r="CF33" s="628"/>
      <c r="CG33" s="628"/>
      <c r="CH33" s="628"/>
      <c r="CI33" s="628"/>
      <c r="CJ33" s="628"/>
      <c r="CK33" s="628"/>
      <c r="CL33" s="628"/>
      <c r="CM33" s="628"/>
      <c r="CN33" s="629"/>
      <c r="CO33" s="609"/>
      <c r="CP33" s="609"/>
      <c r="CQ33" s="609"/>
      <c r="CR33" s="609"/>
      <c r="CS33" s="609"/>
      <c r="CT33" s="609"/>
      <c r="CU33" s="609"/>
      <c r="CV33" s="610"/>
    </row>
    <row r="34" spans="2:100" ht="12.75" customHeight="1" x14ac:dyDescent="0.25">
      <c r="B34" s="619"/>
      <c r="C34" s="620"/>
      <c r="D34" s="620"/>
      <c r="E34" s="620"/>
      <c r="F34" s="621"/>
      <c r="G34" s="640" t="s">
        <v>621</v>
      </c>
      <c r="H34" s="640"/>
      <c r="I34" s="640"/>
      <c r="J34" s="640"/>
      <c r="K34" s="640"/>
      <c r="L34" s="640"/>
      <c r="M34" s="640"/>
      <c r="N34" s="640"/>
      <c r="O34" s="640"/>
      <c r="P34" s="640"/>
      <c r="Q34" s="640"/>
      <c r="R34" s="640"/>
      <c r="S34" s="640"/>
      <c r="T34" s="640"/>
      <c r="U34" s="640"/>
      <c r="V34" s="640"/>
      <c r="W34" s="640"/>
      <c r="X34" s="640"/>
      <c r="Y34" s="640"/>
      <c r="Z34" s="640"/>
      <c r="AA34" s="640"/>
      <c r="AB34" s="640"/>
      <c r="AC34" s="640"/>
      <c r="AD34" s="640"/>
      <c r="AE34" s="640"/>
      <c r="AF34" s="640"/>
      <c r="AG34" s="640"/>
      <c r="AH34" s="640"/>
      <c r="AI34" s="640"/>
      <c r="AJ34" s="640"/>
      <c r="AK34" s="640"/>
      <c r="AL34" s="640"/>
      <c r="AM34" s="640"/>
      <c r="AN34" s="640"/>
      <c r="AO34" s="640"/>
      <c r="AP34" s="640"/>
      <c r="AQ34" s="640"/>
      <c r="AR34" s="640"/>
      <c r="AS34" s="640"/>
      <c r="AT34" s="640"/>
      <c r="AU34" s="640"/>
      <c r="AV34" s="640"/>
      <c r="AW34" s="640"/>
      <c r="AX34" s="640"/>
      <c r="AY34" s="640"/>
      <c r="AZ34" s="640"/>
      <c r="BA34" s="640"/>
      <c r="BB34" s="640"/>
      <c r="BC34" s="640"/>
      <c r="BD34" s="640"/>
      <c r="BE34" s="594"/>
      <c r="BF34" s="595"/>
      <c r="BG34" s="595"/>
      <c r="BH34" s="595"/>
      <c r="BI34" s="595"/>
      <c r="BJ34" s="596"/>
      <c r="BK34" s="599"/>
      <c r="BL34" s="595"/>
      <c r="BM34" s="595"/>
      <c r="BN34" s="595"/>
      <c r="BO34" s="595"/>
      <c r="BP34" s="596"/>
      <c r="BQ34" s="633"/>
      <c r="BR34" s="634"/>
      <c r="BS34" s="634"/>
      <c r="BT34" s="634"/>
      <c r="BU34" s="634"/>
      <c r="BV34" s="634"/>
      <c r="BW34" s="634"/>
      <c r="BX34" s="634"/>
      <c r="BY34" s="634"/>
      <c r="BZ34" s="634"/>
      <c r="CA34" s="634"/>
      <c r="CB34" s="634"/>
      <c r="CC34" s="634"/>
      <c r="CD34" s="634"/>
      <c r="CE34" s="634"/>
      <c r="CF34" s="634"/>
      <c r="CG34" s="634"/>
      <c r="CH34" s="634"/>
      <c r="CI34" s="634"/>
      <c r="CJ34" s="634"/>
      <c r="CK34" s="634"/>
      <c r="CL34" s="634"/>
      <c r="CM34" s="634"/>
      <c r="CN34" s="635"/>
      <c r="CO34" s="613"/>
      <c r="CP34" s="613"/>
      <c r="CQ34" s="613"/>
      <c r="CR34" s="613"/>
      <c r="CS34" s="613"/>
      <c r="CT34" s="613"/>
      <c r="CU34" s="613"/>
      <c r="CV34" s="614"/>
    </row>
    <row r="35" spans="2:100" ht="12.75" customHeight="1" x14ac:dyDescent="0.2">
      <c r="B35" s="619" t="s">
        <v>622</v>
      </c>
      <c r="C35" s="620"/>
      <c r="D35" s="620"/>
      <c r="E35" s="620"/>
      <c r="F35" s="621"/>
      <c r="G35" s="636" t="s">
        <v>7</v>
      </c>
      <c r="H35" s="636"/>
      <c r="I35" s="636"/>
      <c r="J35" s="636"/>
      <c r="K35" s="636"/>
      <c r="L35" s="636"/>
      <c r="M35" s="636"/>
      <c r="N35" s="636"/>
      <c r="O35" s="636"/>
      <c r="P35" s="636"/>
      <c r="Q35" s="636"/>
      <c r="R35" s="636"/>
      <c r="S35" s="636"/>
      <c r="T35" s="636"/>
      <c r="U35" s="636"/>
      <c r="V35" s="636"/>
      <c r="W35" s="636"/>
      <c r="X35" s="636"/>
      <c r="Y35" s="636"/>
      <c r="Z35" s="636"/>
      <c r="AA35" s="636"/>
      <c r="AB35" s="636"/>
      <c r="AC35" s="636"/>
      <c r="AD35" s="636"/>
      <c r="AE35" s="636"/>
      <c r="AF35" s="636"/>
      <c r="AG35" s="636"/>
      <c r="AH35" s="636"/>
      <c r="AI35" s="636"/>
      <c r="AJ35" s="636"/>
      <c r="AK35" s="636"/>
      <c r="AL35" s="636"/>
      <c r="AM35" s="636"/>
      <c r="AN35" s="636"/>
      <c r="AO35" s="636"/>
      <c r="AP35" s="636"/>
      <c r="AQ35" s="636"/>
      <c r="AR35" s="636"/>
      <c r="AS35" s="636"/>
      <c r="AT35" s="636"/>
      <c r="AU35" s="636"/>
      <c r="AV35" s="636"/>
      <c r="AW35" s="636"/>
      <c r="AX35" s="636"/>
      <c r="AY35" s="636"/>
      <c r="AZ35" s="636"/>
      <c r="BA35" s="636"/>
      <c r="BB35" s="636"/>
      <c r="BC35" s="636"/>
      <c r="BD35" s="636"/>
      <c r="BE35" s="588" t="s">
        <v>623</v>
      </c>
      <c r="BF35" s="589"/>
      <c r="BG35" s="589"/>
      <c r="BH35" s="589"/>
      <c r="BI35" s="589"/>
      <c r="BJ35" s="590"/>
      <c r="BK35" s="597" t="s">
        <v>130</v>
      </c>
      <c r="BL35" s="589"/>
      <c r="BM35" s="589"/>
      <c r="BN35" s="589"/>
      <c r="BO35" s="589"/>
      <c r="BP35" s="590"/>
      <c r="BQ35" s="600">
        <f>BQ33</f>
        <v>0</v>
      </c>
      <c r="BR35" s="628"/>
      <c r="BS35" s="628"/>
      <c r="BT35" s="628"/>
      <c r="BU35" s="628"/>
      <c r="BV35" s="628"/>
      <c r="BW35" s="628"/>
      <c r="BX35" s="628"/>
      <c r="BY35" s="628"/>
      <c r="BZ35" s="628"/>
      <c r="CA35" s="628"/>
      <c r="CB35" s="628"/>
      <c r="CC35" s="628"/>
      <c r="CD35" s="628"/>
      <c r="CE35" s="628"/>
      <c r="CF35" s="628"/>
      <c r="CG35" s="628"/>
      <c r="CH35" s="628"/>
      <c r="CI35" s="628"/>
      <c r="CJ35" s="628"/>
      <c r="CK35" s="628"/>
      <c r="CL35" s="628"/>
      <c r="CM35" s="628"/>
      <c r="CN35" s="629"/>
      <c r="CO35" s="609"/>
      <c r="CP35" s="609"/>
      <c r="CQ35" s="609"/>
      <c r="CR35" s="609"/>
      <c r="CS35" s="609"/>
      <c r="CT35" s="609"/>
      <c r="CU35" s="609"/>
      <c r="CV35" s="610"/>
    </row>
    <row r="36" spans="2:100" ht="12.75" customHeight="1" x14ac:dyDescent="0.2">
      <c r="B36" s="619"/>
      <c r="C36" s="620"/>
      <c r="D36" s="620"/>
      <c r="E36" s="620"/>
      <c r="F36" s="621"/>
      <c r="G36" s="637" t="s">
        <v>614</v>
      </c>
      <c r="H36" s="637"/>
      <c r="I36" s="637"/>
      <c r="J36" s="637"/>
      <c r="K36" s="637"/>
      <c r="L36" s="637"/>
      <c r="M36" s="637"/>
      <c r="N36" s="637"/>
      <c r="O36" s="637"/>
      <c r="P36" s="637"/>
      <c r="Q36" s="637"/>
      <c r="R36" s="637"/>
      <c r="S36" s="637"/>
      <c r="T36" s="637"/>
      <c r="U36" s="637"/>
      <c r="V36" s="637"/>
      <c r="W36" s="637"/>
      <c r="X36" s="637"/>
      <c r="Y36" s="637"/>
      <c r="Z36" s="637"/>
      <c r="AA36" s="637"/>
      <c r="AB36" s="637"/>
      <c r="AC36" s="637"/>
      <c r="AD36" s="637"/>
      <c r="AE36" s="637"/>
      <c r="AF36" s="637"/>
      <c r="AG36" s="637"/>
      <c r="AH36" s="637"/>
      <c r="AI36" s="637"/>
      <c r="AJ36" s="637"/>
      <c r="AK36" s="637"/>
      <c r="AL36" s="637"/>
      <c r="AM36" s="637"/>
      <c r="AN36" s="637"/>
      <c r="AO36" s="637"/>
      <c r="AP36" s="637"/>
      <c r="AQ36" s="637"/>
      <c r="AR36" s="637"/>
      <c r="AS36" s="637"/>
      <c r="AT36" s="637"/>
      <c r="AU36" s="637"/>
      <c r="AV36" s="637"/>
      <c r="AW36" s="637"/>
      <c r="AX36" s="637"/>
      <c r="AY36" s="637"/>
      <c r="AZ36" s="637"/>
      <c r="BA36" s="637"/>
      <c r="BB36" s="637"/>
      <c r="BC36" s="637"/>
      <c r="BD36" s="637"/>
      <c r="BE36" s="594"/>
      <c r="BF36" s="595"/>
      <c r="BG36" s="595"/>
      <c r="BH36" s="595"/>
      <c r="BI36" s="595"/>
      <c r="BJ36" s="596"/>
      <c r="BK36" s="599"/>
      <c r="BL36" s="595"/>
      <c r="BM36" s="595"/>
      <c r="BN36" s="595"/>
      <c r="BO36" s="595"/>
      <c r="BP36" s="596"/>
      <c r="BQ36" s="633"/>
      <c r="BR36" s="634"/>
      <c r="BS36" s="634"/>
      <c r="BT36" s="634"/>
      <c r="BU36" s="634"/>
      <c r="BV36" s="634"/>
      <c r="BW36" s="634"/>
      <c r="BX36" s="634"/>
      <c r="BY36" s="634"/>
      <c r="BZ36" s="634"/>
      <c r="CA36" s="634"/>
      <c r="CB36" s="634"/>
      <c r="CC36" s="634"/>
      <c r="CD36" s="634"/>
      <c r="CE36" s="634"/>
      <c r="CF36" s="634"/>
      <c r="CG36" s="634"/>
      <c r="CH36" s="634"/>
      <c r="CI36" s="634"/>
      <c r="CJ36" s="634"/>
      <c r="CK36" s="634"/>
      <c r="CL36" s="634"/>
      <c r="CM36" s="634"/>
      <c r="CN36" s="635"/>
      <c r="CO36" s="613"/>
      <c r="CP36" s="613"/>
      <c r="CQ36" s="613"/>
      <c r="CR36" s="613"/>
      <c r="CS36" s="613"/>
      <c r="CT36" s="613"/>
      <c r="CU36" s="613"/>
      <c r="CV36" s="614"/>
    </row>
    <row r="37" spans="2:100" ht="15" customHeight="1" x14ac:dyDescent="0.2">
      <c r="B37" s="619" t="s">
        <v>624</v>
      </c>
      <c r="C37" s="620"/>
      <c r="D37" s="620"/>
      <c r="E37" s="620"/>
      <c r="F37" s="621"/>
      <c r="G37" s="642" t="s">
        <v>616</v>
      </c>
      <c r="H37" s="643"/>
      <c r="I37" s="643"/>
      <c r="J37" s="643"/>
      <c r="K37" s="643"/>
      <c r="L37" s="643"/>
      <c r="M37" s="643"/>
      <c r="N37" s="643"/>
      <c r="O37" s="643"/>
      <c r="P37" s="643"/>
      <c r="Q37" s="643"/>
      <c r="R37" s="643"/>
      <c r="S37" s="643"/>
      <c r="T37" s="643"/>
      <c r="U37" s="643"/>
      <c r="V37" s="643"/>
      <c r="W37" s="643"/>
      <c r="X37" s="643"/>
      <c r="Y37" s="643"/>
      <c r="Z37" s="643"/>
      <c r="AA37" s="643"/>
      <c r="AB37" s="643"/>
      <c r="AC37" s="643"/>
      <c r="AD37" s="643"/>
      <c r="AE37" s="643"/>
      <c r="AF37" s="643"/>
      <c r="AG37" s="643"/>
      <c r="AH37" s="643"/>
      <c r="AI37" s="643"/>
      <c r="AJ37" s="643"/>
      <c r="AK37" s="643"/>
      <c r="AL37" s="643"/>
      <c r="AM37" s="643"/>
      <c r="AN37" s="643"/>
      <c r="AO37" s="643"/>
      <c r="AP37" s="643"/>
      <c r="AQ37" s="643"/>
      <c r="AR37" s="643"/>
      <c r="AS37" s="643"/>
      <c r="AT37" s="643"/>
      <c r="AU37" s="643"/>
      <c r="AV37" s="643"/>
      <c r="AW37" s="643"/>
      <c r="AX37" s="643"/>
      <c r="AY37" s="643"/>
      <c r="AZ37" s="643"/>
      <c r="BA37" s="643"/>
      <c r="BB37" s="643"/>
      <c r="BC37" s="643"/>
      <c r="BD37" s="644"/>
      <c r="BE37" s="645" t="s">
        <v>625</v>
      </c>
      <c r="BF37" s="646"/>
      <c r="BG37" s="646"/>
      <c r="BH37" s="646"/>
      <c r="BI37" s="646"/>
      <c r="BJ37" s="646"/>
      <c r="BK37" s="646" t="s">
        <v>130</v>
      </c>
      <c r="BL37" s="646"/>
      <c r="BM37" s="646"/>
      <c r="BN37" s="646"/>
      <c r="BO37" s="646"/>
      <c r="BP37" s="646"/>
      <c r="BQ37" s="647"/>
      <c r="BR37" s="648"/>
      <c r="BS37" s="648"/>
      <c r="BT37" s="648"/>
      <c r="BU37" s="648"/>
      <c r="BV37" s="648"/>
      <c r="BW37" s="648"/>
      <c r="BX37" s="648"/>
      <c r="BY37" s="648"/>
      <c r="BZ37" s="648"/>
      <c r="CA37" s="648"/>
      <c r="CB37" s="648"/>
      <c r="CC37" s="648"/>
      <c r="CD37" s="648"/>
      <c r="CE37" s="648"/>
      <c r="CF37" s="648"/>
      <c r="CG37" s="648"/>
      <c r="CH37" s="648"/>
      <c r="CI37" s="648"/>
      <c r="CJ37" s="648"/>
      <c r="CK37" s="648"/>
      <c r="CL37" s="648"/>
      <c r="CM37" s="648"/>
      <c r="CN37" s="649"/>
      <c r="CO37" s="650"/>
      <c r="CP37" s="651"/>
      <c r="CQ37" s="651"/>
      <c r="CR37" s="651"/>
      <c r="CS37" s="651"/>
      <c r="CT37" s="651"/>
      <c r="CU37" s="651"/>
      <c r="CV37" s="652"/>
    </row>
    <row r="38" spans="2:100" ht="15" hidden="1" customHeight="1" x14ac:dyDescent="0.25">
      <c r="B38" s="619" t="s">
        <v>626</v>
      </c>
      <c r="C38" s="620"/>
      <c r="D38" s="620"/>
      <c r="E38" s="620"/>
      <c r="F38" s="621"/>
      <c r="G38" s="653" t="s">
        <v>627</v>
      </c>
      <c r="H38" s="654"/>
      <c r="I38" s="654"/>
      <c r="J38" s="654"/>
      <c r="K38" s="654"/>
      <c r="L38" s="654"/>
      <c r="M38" s="654"/>
      <c r="N38" s="654"/>
      <c r="O38" s="654"/>
      <c r="P38" s="654"/>
      <c r="Q38" s="654"/>
      <c r="R38" s="654"/>
      <c r="S38" s="654"/>
      <c r="T38" s="654"/>
      <c r="U38" s="654"/>
      <c r="V38" s="654"/>
      <c r="W38" s="654"/>
      <c r="X38" s="654"/>
      <c r="Y38" s="654"/>
      <c r="Z38" s="654"/>
      <c r="AA38" s="654"/>
      <c r="AB38" s="654"/>
      <c r="AC38" s="654"/>
      <c r="AD38" s="654"/>
      <c r="AE38" s="654"/>
      <c r="AF38" s="654"/>
      <c r="AG38" s="654"/>
      <c r="AH38" s="654"/>
      <c r="AI38" s="654"/>
      <c r="AJ38" s="654"/>
      <c r="AK38" s="654"/>
      <c r="AL38" s="654"/>
      <c r="AM38" s="654"/>
      <c r="AN38" s="654"/>
      <c r="AO38" s="654"/>
      <c r="AP38" s="654"/>
      <c r="AQ38" s="654"/>
      <c r="AR38" s="654"/>
      <c r="AS38" s="654"/>
      <c r="AT38" s="654"/>
      <c r="AU38" s="654"/>
      <c r="AV38" s="654"/>
      <c r="AW38" s="654"/>
      <c r="AX38" s="654"/>
      <c r="AY38" s="654"/>
      <c r="AZ38" s="654"/>
      <c r="BA38" s="654"/>
      <c r="BB38" s="654"/>
      <c r="BC38" s="654"/>
      <c r="BD38" s="655"/>
      <c r="BE38" s="645" t="s">
        <v>628</v>
      </c>
      <c r="BF38" s="646"/>
      <c r="BG38" s="646"/>
      <c r="BH38" s="646"/>
      <c r="BI38" s="646"/>
      <c r="BJ38" s="646"/>
      <c r="BK38" s="646" t="s">
        <v>130</v>
      </c>
      <c r="BL38" s="646"/>
      <c r="BM38" s="646"/>
      <c r="BN38" s="646"/>
      <c r="BO38" s="646"/>
      <c r="BP38" s="646"/>
      <c r="BQ38" s="656"/>
      <c r="BR38" s="656"/>
      <c r="BS38" s="656"/>
      <c r="BT38" s="656"/>
      <c r="BU38" s="656"/>
      <c r="BV38" s="656"/>
      <c r="BW38" s="656"/>
      <c r="BX38" s="656"/>
      <c r="BY38" s="651"/>
      <c r="BZ38" s="651"/>
      <c r="CA38" s="651"/>
      <c r="CB38" s="651"/>
      <c r="CC38" s="651"/>
      <c r="CD38" s="651"/>
      <c r="CE38" s="651"/>
      <c r="CF38" s="651"/>
      <c r="CG38" s="651"/>
      <c r="CH38" s="651"/>
      <c r="CI38" s="651"/>
      <c r="CJ38" s="651"/>
      <c r="CK38" s="651"/>
      <c r="CL38" s="651"/>
      <c r="CM38" s="651"/>
      <c r="CN38" s="652"/>
      <c r="CO38" s="650"/>
      <c r="CP38" s="651"/>
      <c r="CQ38" s="651"/>
      <c r="CR38" s="651"/>
      <c r="CS38" s="651"/>
      <c r="CT38" s="651"/>
      <c r="CU38" s="651"/>
      <c r="CV38" s="652"/>
    </row>
    <row r="39" spans="2:100" ht="15" hidden="1" customHeight="1" x14ac:dyDescent="0.25">
      <c r="B39" s="619" t="s">
        <v>629</v>
      </c>
      <c r="C39" s="620"/>
      <c r="D39" s="620"/>
      <c r="E39" s="620"/>
      <c r="F39" s="621"/>
      <c r="G39" s="653" t="s">
        <v>630</v>
      </c>
      <c r="H39" s="654"/>
      <c r="I39" s="654"/>
      <c r="J39" s="654"/>
      <c r="K39" s="654"/>
      <c r="L39" s="654"/>
      <c r="M39" s="654"/>
      <c r="N39" s="654"/>
      <c r="O39" s="654"/>
      <c r="P39" s="654"/>
      <c r="Q39" s="654"/>
      <c r="R39" s="654"/>
      <c r="S39" s="654"/>
      <c r="T39" s="654"/>
      <c r="U39" s="654"/>
      <c r="V39" s="654"/>
      <c r="W39" s="654"/>
      <c r="X39" s="654"/>
      <c r="Y39" s="654"/>
      <c r="Z39" s="654"/>
      <c r="AA39" s="654"/>
      <c r="AB39" s="654"/>
      <c r="AC39" s="654"/>
      <c r="AD39" s="654"/>
      <c r="AE39" s="654"/>
      <c r="AF39" s="654"/>
      <c r="AG39" s="654"/>
      <c r="AH39" s="654"/>
      <c r="AI39" s="654"/>
      <c r="AJ39" s="654"/>
      <c r="AK39" s="654"/>
      <c r="AL39" s="654"/>
      <c r="AM39" s="654"/>
      <c r="AN39" s="654"/>
      <c r="AO39" s="654"/>
      <c r="AP39" s="654"/>
      <c r="AQ39" s="654"/>
      <c r="AR39" s="654"/>
      <c r="AS39" s="654"/>
      <c r="AT39" s="654"/>
      <c r="AU39" s="654"/>
      <c r="AV39" s="654"/>
      <c r="AW39" s="654"/>
      <c r="AX39" s="654"/>
      <c r="AY39" s="654"/>
      <c r="AZ39" s="654"/>
      <c r="BA39" s="654"/>
      <c r="BB39" s="654"/>
      <c r="BC39" s="654"/>
      <c r="BD39" s="655"/>
      <c r="BE39" s="645" t="s">
        <v>631</v>
      </c>
      <c r="BF39" s="646"/>
      <c r="BG39" s="646"/>
      <c r="BH39" s="646"/>
      <c r="BI39" s="646"/>
      <c r="BJ39" s="646"/>
      <c r="BK39" s="646" t="s">
        <v>130</v>
      </c>
      <c r="BL39" s="646"/>
      <c r="BM39" s="646"/>
      <c r="BN39" s="646"/>
      <c r="BO39" s="646"/>
      <c r="BP39" s="646"/>
      <c r="BQ39" s="656"/>
      <c r="BR39" s="656"/>
      <c r="BS39" s="656"/>
      <c r="BT39" s="656"/>
      <c r="BU39" s="656"/>
      <c r="BV39" s="656"/>
      <c r="BW39" s="656"/>
      <c r="BX39" s="656"/>
      <c r="BY39" s="651"/>
      <c r="BZ39" s="651"/>
      <c r="CA39" s="651"/>
      <c r="CB39" s="651"/>
      <c r="CC39" s="651"/>
      <c r="CD39" s="651"/>
      <c r="CE39" s="651"/>
      <c r="CF39" s="651"/>
      <c r="CG39" s="651"/>
      <c r="CH39" s="651"/>
      <c r="CI39" s="651"/>
      <c r="CJ39" s="651"/>
      <c r="CK39" s="651"/>
      <c r="CL39" s="651"/>
      <c r="CM39" s="651"/>
      <c r="CN39" s="652"/>
      <c r="CO39" s="650"/>
      <c r="CP39" s="651"/>
      <c r="CQ39" s="651"/>
      <c r="CR39" s="651"/>
      <c r="CS39" s="651"/>
      <c r="CT39" s="651"/>
      <c r="CU39" s="651"/>
      <c r="CV39" s="652"/>
    </row>
    <row r="40" spans="2:100" ht="12.75" hidden="1" customHeight="1" x14ac:dyDescent="0.25">
      <c r="B40" s="594" t="s">
        <v>632</v>
      </c>
      <c r="C40" s="595"/>
      <c r="D40" s="595"/>
      <c r="E40" s="595"/>
      <c r="F40" s="596"/>
      <c r="G40" s="664" t="s">
        <v>7</v>
      </c>
      <c r="H40" s="664"/>
      <c r="I40" s="664"/>
      <c r="J40" s="664"/>
      <c r="K40" s="664"/>
      <c r="L40" s="664"/>
      <c r="M40" s="664"/>
      <c r="N40" s="664"/>
      <c r="O40" s="664"/>
      <c r="P40" s="664"/>
      <c r="Q40" s="664"/>
      <c r="R40" s="664"/>
      <c r="S40" s="664"/>
      <c r="T40" s="664"/>
      <c r="U40" s="664"/>
      <c r="V40" s="664"/>
      <c r="W40" s="664"/>
      <c r="X40" s="664"/>
      <c r="Y40" s="664"/>
      <c r="Z40" s="664"/>
      <c r="AA40" s="664"/>
      <c r="AB40" s="664"/>
      <c r="AC40" s="664"/>
      <c r="AD40" s="664"/>
      <c r="AE40" s="664"/>
      <c r="AF40" s="664"/>
      <c r="AG40" s="664"/>
      <c r="AH40" s="664"/>
      <c r="AI40" s="664"/>
      <c r="AJ40" s="664"/>
      <c r="AK40" s="664"/>
      <c r="AL40" s="664"/>
      <c r="AM40" s="664"/>
      <c r="AN40" s="664"/>
      <c r="AO40" s="664"/>
      <c r="AP40" s="664"/>
      <c r="AQ40" s="664"/>
      <c r="AR40" s="664"/>
      <c r="AS40" s="664"/>
      <c r="AT40" s="664"/>
      <c r="AU40" s="664"/>
      <c r="AV40" s="664"/>
      <c r="AW40" s="664"/>
      <c r="AX40" s="664"/>
      <c r="AY40" s="664"/>
      <c r="AZ40" s="664"/>
      <c r="BA40" s="664"/>
      <c r="BB40" s="664"/>
      <c r="BC40" s="664"/>
      <c r="BD40" s="665"/>
      <c r="BE40" s="588" t="s">
        <v>633</v>
      </c>
      <c r="BF40" s="589"/>
      <c r="BG40" s="589"/>
      <c r="BH40" s="589"/>
      <c r="BI40" s="589"/>
      <c r="BJ40" s="590"/>
      <c r="BK40" s="597" t="s">
        <v>130</v>
      </c>
      <c r="BL40" s="589"/>
      <c r="BM40" s="589"/>
      <c r="BN40" s="589"/>
      <c r="BO40" s="589"/>
      <c r="BP40" s="590"/>
      <c r="BQ40" s="666"/>
      <c r="BR40" s="667"/>
      <c r="BS40" s="667"/>
      <c r="BT40" s="667"/>
      <c r="BU40" s="667"/>
      <c r="BV40" s="667"/>
      <c r="BW40" s="667"/>
      <c r="BX40" s="668"/>
      <c r="BY40" s="661"/>
      <c r="BZ40" s="609"/>
      <c r="CA40" s="609"/>
      <c r="CB40" s="609"/>
      <c r="CC40" s="609"/>
      <c r="CD40" s="609"/>
      <c r="CE40" s="609"/>
      <c r="CF40" s="672"/>
      <c r="CG40" s="661"/>
      <c r="CH40" s="609"/>
      <c r="CI40" s="609"/>
      <c r="CJ40" s="609"/>
      <c r="CK40" s="609"/>
      <c r="CL40" s="609"/>
      <c r="CM40" s="609"/>
      <c r="CN40" s="610"/>
      <c r="CO40" s="609"/>
      <c r="CP40" s="609"/>
      <c r="CQ40" s="609"/>
      <c r="CR40" s="609"/>
      <c r="CS40" s="609"/>
      <c r="CT40" s="609"/>
      <c r="CU40" s="609"/>
      <c r="CV40" s="610"/>
    </row>
    <row r="41" spans="2:100" ht="12.75" hidden="1" customHeight="1" x14ac:dyDescent="0.25">
      <c r="B41" s="619"/>
      <c r="C41" s="620"/>
      <c r="D41" s="620"/>
      <c r="E41" s="620"/>
      <c r="F41" s="621"/>
      <c r="G41" s="637" t="s">
        <v>614</v>
      </c>
      <c r="H41" s="637"/>
      <c r="I41" s="637"/>
      <c r="J41" s="637"/>
      <c r="K41" s="637"/>
      <c r="L41" s="637"/>
      <c r="M41" s="637"/>
      <c r="N41" s="637"/>
      <c r="O41" s="637"/>
      <c r="P41" s="637"/>
      <c r="Q41" s="637"/>
      <c r="R41" s="637"/>
      <c r="S41" s="637"/>
      <c r="T41" s="637"/>
      <c r="U41" s="637"/>
      <c r="V41" s="637"/>
      <c r="W41" s="637"/>
      <c r="X41" s="637"/>
      <c r="Y41" s="637"/>
      <c r="Z41" s="637"/>
      <c r="AA41" s="637"/>
      <c r="AB41" s="637"/>
      <c r="AC41" s="637"/>
      <c r="AD41" s="637"/>
      <c r="AE41" s="637"/>
      <c r="AF41" s="637"/>
      <c r="AG41" s="637"/>
      <c r="AH41" s="637"/>
      <c r="AI41" s="637"/>
      <c r="AJ41" s="637"/>
      <c r="AK41" s="637"/>
      <c r="AL41" s="637"/>
      <c r="AM41" s="637"/>
      <c r="AN41" s="637"/>
      <c r="AO41" s="637"/>
      <c r="AP41" s="637"/>
      <c r="AQ41" s="637"/>
      <c r="AR41" s="637"/>
      <c r="AS41" s="637"/>
      <c r="AT41" s="637"/>
      <c r="AU41" s="637"/>
      <c r="AV41" s="637"/>
      <c r="AW41" s="637"/>
      <c r="AX41" s="637"/>
      <c r="AY41" s="637"/>
      <c r="AZ41" s="637"/>
      <c r="BA41" s="637"/>
      <c r="BB41" s="637"/>
      <c r="BC41" s="637"/>
      <c r="BD41" s="663"/>
      <c r="BE41" s="594"/>
      <c r="BF41" s="595"/>
      <c r="BG41" s="595"/>
      <c r="BH41" s="595"/>
      <c r="BI41" s="595"/>
      <c r="BJ41" s="596"/>
      <c r="BK41" s="599"/>
      <c r="BL41" s="595"/>
      <c r="BM41" s="595"/>
      <c r="BN41" s="595"/>
      <c r="BO41" s="595"/>
      <c r="BP41" s="596"/>
      <c r="BQ41" s="669"/>
      <c r="BR41" s="670"/>
      <c r="BS41" s="670"/>
      <c r="BT41" s="670"/>
      <c r="BU41" s="670"/>
      <c r="BV41" s="670"/>
      <c r="BW41" s="670"/>
      <c r="BX41" s="671"/>
      <c r="BY41" s="662"/>
      <c r="BZ41" s="613"/>
      <c r="CA41" s="613"/>
      <c r="CB41" s="613"/>
      <c r="CC41" s="613"/>
      <c r="CD41" s="613"/>
      <c r="CE41" s="613"/>
      <c r="CF41" s="673"/>
      <c r="CG41" s="662"/>
      <c r="CH41" s="613"/>
      <c r="CI41" s="613"/>
      <c r="CJ41" s="613"/>
      <c r="CK41" s="613"/>
      <c r="CL41" s="613"/>
      <c r="CM41" s="613"/>
      <c r="CN41" s="614"/>
      <c r="CO41" s="613"/>
      <c r="CP41" s="613"/>
      <c r="CQ41" s="613"/>
      <c r="CR41" s="613"/>
      <c r="CS41" s="613"/>
      <c r="CT41" s="613"/>
      <c r="CU41" s="613"/>
      <c r="CV41" s="614"/>
    </row>
    <row r="42" spans="2:100" ht="15" hidden="1" customHeight="1" x14ac:dyDescent="0.25">
      <c r="B42" s="619" t="s">
        <v>634</v>
      </c>
      <c r="C42" s="620"/>
      <c r="D42" s="620"/>
      <c r="E42" s="620"/>
      <c r="F42" s="621"/>
      <c r="G42" s="642" t="s">
        <v>616</v>
      </c>
      <c r="H42" s="643"/>
      <c r="I42" s="643"/>
      <c r="J42" s="643"/>
      <c r="K42" s="643"/>
      <c r="L42" s="643"/>
      <c r="M42" s="643"/>
      <c r="N42" s="643"/>
      <c r="O42" s="643"/>
      <c r="P42" s="643"/>
      <c r="Q42" s="643"/>
      <c r="R42" s="643"/>
      <c r="S42" s="643"/>
      <c r="T42" s="643"/>
      <c r="U42" s="643"/>
      <c r="V42" s="643"/>
      <c r="W42" s="643"/>
      <c r="X42" s="643"/>
      <c r="Y42" s="643"/>
      <c r="Z42" s="643"/>
      <c r="AA42" s="643"/>
      <c r="AB42" s="643"/>
      <c r="AC42" s="643"/>
      <c r="AD42" s="643"/>
      <c r="AE42" s="643"/>
      <c r="AF42" s="643"/>
      <c r="AG42" s="643"/>
      <c r="AH42" s="643"/>
      <c r="AI42" s="643"/>
      <c r="AJ42" s="643"/>
      <c r="AK42" s="643"/>
      <c r="AL42" s="643"/>
      <c r="AM42" s="643"/>
      <c r="AN42" s="643"/>
      <c r="AO42" s="643"/>
      <c r="AP42" s="643"/>
      <c r="AQ42" s="643"/>
      <c r="AR42" s="643"/>
      <c r="AS42" s="643"/>
      <c r="AT42" s="643"/>
      <c r="AU42" s="643"/>
      <c r="AV42" s="643"/>
      <c r="AW42" s="643"/>
      <c r="AX42" s="643"/>
      <c r="AY42" s="643"/>
      <c r="AZ42" s="643"/>
      <c r="BA42" s="643"/>
      <c r="BB42" s="643"/>
      <c r="BC42" s="643"/>
      <c r="BD42" s="644"/>
      <c r="BE42" s="645" t="s">
        <v>635</v>
      </c>
      <c r="BF42" s="646"/>
      <c r="BG42" s="646"/>
      <c r="BH42" s="646"/>
      <c r="BI42" s="646"/>
      <c r="BJ42" s="646"/>
      <c r="BK42" s="646" t="s">
        <v>130</v>
      </c>
      <c r="BL42" s="646"/>
      <c r="BM42" s="646"/>
      <c r="BN42" s="646"/>
      <c r="BO42" s="646"/>
      <c r="BP42" s="646"/>
      <c r="BQ42" s="656"/>
      <c r="BR42" s="656"/>
      <c r="BS42" s="656"/>
      <c r="BT42" s="656"/>
      <c r="BU42" s="656"/>
      <c r="BV42" s="656"/>
      <c r="BW42" s="656"/>
      <c r="BX42" s="656"/>
      <c r="BY42" s="651"/>
      <c r="BZ42" s="651"/>
      <c r="CA42" s="651"/>
      <c r="CB42" s="651"/>
      <c r="CC42" s="651"/>
      <c r="CD42" s="651"/>
      <c r="CE42" s="651"/>
      <c r="CF42" s="651"/>
      <c r="CG42" s="651"/>
      <c r="CH42" s="651"/>
      <c r="CI42" s="651"/>
      <c r="CJ42" s="651"/>
      <c r="CK42" s="651"/>
      <c r="CL42" s="651"/>
      <c r="CM42" s="651"/>
      <c r="CN42" s="652"/>
      <c r="CO42" s="650"/>
      <c r="CP42" s="651"/>
      <c r="CQ42" s="651"/>
      <c r="CR42" s="651"/>
      <c r="CS42" s="651"/>
      <c r="CT42" s="651"/>
      <c r="CU42" s="651"/>
      <c r="CV42" s="652"/>
    </row>
    <row r="43" spans="2:100" ht="15" customHeight="1" x14ac:dyDescent="0.25">
      <c r="B43" s="619" t="s">
        <v>636</v>
      </c>
      <c r="C43" s="620"/>
      <c r="D43" s="620"/>
      <c r="E43" s="620"/>
      <c r="F43" s="621"/>
      <c r="G43" s="657" t="s">
        <v>637</v>
      </c>
      <c r="H43" s="658"/>
      <c r="I43" s="658"/>
      <c r="J43" s="658"/>
      <c r="K43" s="658"/>
      <c r="L43" s="658"/>
      <c r="M43" s="658"/>
      <c r="N43" s="658"/>
      <c r="O43" s="658"/>
      <c r="P43" s="658"/>
      <c r="Q43" s="658"/>
      <c r="R43" s="658"/>
      <c r="S43" s="658"/>
      <c r="T43" s="658"/>
      <c r="U43" s="658"/>
      <c r="V43" s="658"/>
      <c r="W43" s="658"/>
      <c r="X43" s="658"/>
      <c r="Y43" s="658"/>
      <c r="Z43" s="658"/>
      <c r="AA43" s="658"/>
      <c r="AB43" s="658"/>
      <c r="AC43" s="658"/>
      <c r="AD43" s="658"/>
      <c r="AE43" s="658"/>
      <c r="AF43" s="658"/>
      <c r="AG43" s="658"/>
      <c r="AH43" s="658"/>
      <c r="AI43" s="658"/>
      <c r="AJ43" s="658"/>
      <c r="AK43" s="658"/>
      <c r="AL43" s="658"/>
      <c r="AM43" s="658"/>
      <c r="AN43" s="658"/>
      <c r="AO43" s="658"/>
      <c r="AP43" s="658"/>
      <c r="AQ43" s="658"/>
      <c r="AR43" s="658"/>
      <c r="AS43" s="658"/>
      <c r="AT43" s="658"/>
      <c r="AU43" s="658"/>
      <c r="AV43" s="658"/>
      <c r="AW43" s="658"/>
      <c r="AX43" s="658"/>
      <c r="AY43" s="658"/>
      <c r="AZ43" s="658"/>
      <c r="BA43" s="658"/>
      <c r="BB43" s="658"/>
      <c r="BC43" s="658"/>
      <c r="BD43" s="659"/>
      <c r="BE43" s="645" t="s">
        <v>638</v>
      </c>
      <c r="BF43" s="646"/>
      <c r="BG43" s="646"/>
      <c r="BH43" s="646"/>
      <c r="BI43" s="646"/>
      <c r="BJ43" s="646"/>
      <c r="BK43" s="646" t="s">
        <v>130</v>
      </c>
      <c r="BL43" s="646"/>
      <c r="BM43" s="646"/>
      <c r="BN43" s="646"/>
      <c r="BO43" s="646"/>
      <c r="BP43" s="646"/>
      <c r="BQ43" s="660">
        <f>'Часть 1'!BZ117</f>
        <v>0</v>
      </c>
      <c r="BR43" s="648"/>
      <c r="BS43" s="648"/>
      <c r="BT43" s="648"/>
      <c r="BU43" s="648"/>
      <c r="BV43" s="648"/>
      <c r="BW43" s="648"/>
      <c r="BX43" s="648"/>
      <c r="BY43" s="648"/>
      <c r="BZ43" s="648"/>
      <c r="CA43" s="648"/>
      <c r="CB43" s="648"/>
      <c r="CC43" s="648"/>
      <c r="CD43" s="648"/>
      <c r="CE43" s="648"/>
      <c r="CF43" s="648"/>
      <c r="CG43" s="648"/>
      <c r="CH43" s="648"/>
      <c r="CI43" s="648"/>
      <c r="CJ43" s="648"/>
      <c r="CK43" s="648"/>
      <c r="CL43" s="648"/>
      <c r="CM43" s="648"/>
      <c r="CN43" s="649"/>
      <c r="CO43" s="650"/>
      <c r="CP43" s="651"/>
      <c r="CQ43" s="651"/>
      <c r="CR43" s="651"/>
      <c r="CS43" s="651"/>
      <c r="CT43" s="651"/>
      <c r="CU43" s="651"/>
      <c r="CV43" s="652"/>
    </row>
    <row r="44" spans="2:100" ht="12.75" customHeight="1" x14ac:dyDescent="0.2">
      <c r="B44" s="619" t="s">
        <v>639</v>
      </c>
      <c r="C44" s="620"/>
      <c r="D44" s="620"/>
      <c r="E44" s="620"/>
      <c r="F44" s="621"/>
      <c r="G44" s="636" t="s">
        <v>7</v>
      </c>
      <c r="H44" s="636"/>
      <c r="I44" s="636"/>
      <c r="J44" s="636"/>
      <c r="K44" s="636"/>
      <c r="L44" s="636"/>
      <c r="M44" s="636"/>
      <c r="N44" s="636"/>
      <c r="O44" s="636"/>
      <c r="P44" s="636"/>
      <c r="Q44" s="636"/>
      <c r="R44" s="636"/>
      <c r="S44" s="636"/>
      <c r="T44" s="636"/>
      <c r="U44" s="636"/>
      <c r="V44" s="636"/>
      <c r="W44" s="636"/>
      <c r="X44" s="636"/>
      <c r="Y44" s="636"/>
      <c r="Z44" s="636"/>
      <c r="AA44" s="636"/>
      <c r="AB44" s="636"/>
      <c r="AC44" s="636"/>
      <c r="AD44" s="636"/>
      <c r="AE44" s="636"/>
      <c r="AF44" s="636"/>
      <c r="AG44" s="636"/>
      <c r="AH44" s="636"/>
      <c r="AI44" s="636"/>
      <c r="AJ44" s="636"/>
      <c r="AK44" s="636"/>
      <c r="AL44" s="636"/>
      <c r="AM44" s="636"/>
      <c r="AN44" s="636"/>
      <c r="AO44" s="636"/>
      <c r="AP44" s="636"/>
      <c r="AQ44" s="636"/>
      <c r="AR44" s="636"/>
      <c r="AS44" s="636"/>
      <c r="AT44" s="636"/>
      <c r="AU44" s="636"/>
      <c r="AV44" s="636"/>
      <c r="AW44" s="636"/>
      <c r="AX44" s="636"/>
      <c r="AY44" s="636"/>
      <c r="AZ44" s="636"/>
      <c r="BA44" s="636"/>
      <c r="BB44" s="636"/>
      <c r="BC44" s="636"/>
      <c r="BD44" s="636"/>
      <c r="BE44" s="588" t="s">
        <v>640</v>
      </c>
      <c r="BF44" s="589"/>
      <c r="BG44" s="589"/>
      <c r="BH44" s="589"/>
      <c r="BI44" s="589"/>
      <c r="BJ44" s="590"/>
      <c r="BK44" s="597" t="s">
        <v>130</v>
      </c>
      <c r="BL44" s="589"/>
      <c r="BM44" s="589"/>
      <c r="BN44" s="589"/>
      <c r="BO44" s="589"/>
      <c r="BP44" s="590"/>
      <c r="BQ44" s="600">
        <f>BQ43</f>
        <v>0</v>
      </c>
      <c r="BR44" s="628"/>
      <c r="BS44" s="628"/>
      <c r="BT44" s="628"/>
      <c r="BU44" s="628"/>
      <c r="BV44" s="628"/>
      <c r="BW44" s="628"/>
      <c r="BX44" s="628"/>
      <c r="BY44" s="628"/>
      <c r="BZ44" s="628"/>
      <c r="CA44" s="628"/>
      <c r="CB44" s="628"/>
      <c r="CC44" s="628"/>
      <c r="CD44" s="628"/>
      <c r="CE44" s="628"/>
      <c r="CF44" s="628"/>
      <c r="CG44" s="628"/>
      <c r="CH44" s="628"/>
      <c r="CI44" s="628"/>
      <c r="CJ44" s="628"/>
      <c r="CK44" s="628"/>
      <c r="CL44" s="628"/>
      <c r="CM44" s="628"/>
      <c r="CN44" s="629"/>
      <c r="CO44" s="609"/>
      <c r="CP44" s="609"/>
      <c r="CQ44" s="609"/>
      <c r="CR44" s="609"/>
      <c r="CS44" s="609"/>
      <c r="CT44" s="609"/>
      <c r="CU44" s="609"/>
      <c r="CV44" s="610"/>
    </row>
    <row r="45" spans="2:100" ht="12.75" customHeight="1" x14ac:dyDescent="0.2">
      <c r="B45" s="619"/>
      <c r="C45" s="620"/>
      <c r="D45" s="620"/>
      <c r="E45" s="620"/>
      <c r="F45" s="621"/>
      <c r="G45" s="637" t="s">
        <v>614</v>
      </c>
      <c r="H45" s="637"/>
      <c r="I45" s="637"/>
      <c r="J45" s="637"/>
      <c r="K45" s="637"/>
      <c r="L45" s="637"/>
      <c r="M45" s="637"/>
      <c r="N45" s="637"/>
      <c r="O45" s="637"/>
      <c r="P45" s="637"/>
      <c r="Q45" s="637"/>
      <c r="R45" s="637"/>
      <c r="S45" s="637"/>
      <c r="T45" s="637"/>
      <c r="U45" s="637"/>
      <c r="V45" s="637"/>
      <c r="W45" s="637"/>
      <c r="X45" s="637"/>
      <c r="Y45" s="637"/>
      <c r="Z45" s="637"/>
      <c r="AA45" s="637"/>
      <c r="AB45" s="637"/>
      <c r="AC45" s="637"/>
      <c r="AD45" s="637"/>
      <c r="AE45" s="637"/>
      <c r="AF45" s="637"/>
      <c r="AG45" s="637"/>
      <c r="AH45" s="637"/>
      <c r="AI45" s="637"/>
      <c r="AJ45" s="637"/>
      <c r="AK45" s="637"/>
      <c r="AL45" s="637"/>
      <c r="AM45" s="637"/>
      <c r="AN45" s="637"/>
      <c r="AO45" s="637"/>
      <c r="AP45" s="637"/>
      <c r="AQ45" s="637"/>
      <c r="AR45" s="637"/>
      <c r="AS45" s="637"/>
      <c r="AT45" s="637"/>
      <c r="AU45" s="637"/>
      <c r="AV45" s="637"/>
      <c r="AW45" s="637"/>
      <c r="AX45" s="637"/>
      <c r="AY45" s="637"/>
      <c r="AZ45" s="637"/>
      <c r="BA45" s="637"/>
      <c r="BB45" s="637"/>
      <c r="BC45" s="637"/>
      <c r="BD45" s="637"/>
      <c r="BE45" s="594"/>
      <c r="BF45" s="595"/>
      <c r="BG45" s="595"/>
      <c r="BH45" s="595"/>
      <c r="BI45" s="595"/>
      <c r="BJ45" s="596"/>
      <c r="BK45" s="599"/>
      <c r="BL45" s="595"/>
      <c r="BM45" s="595"/>
      <c r="BN45" s="595"/>
      <c r="BO45" s="595"/>
      <c r="BP45" s="596"/>
      <c r="BQ45" s="633"/>
      <c r="BR45" s="634"/>
      <c r="BS45" s="634"/>
      <c r="BT45" s="634"/>
      <c r="BU45" s="634"/>
      <c r="BV45" s="634"/>
      <c r="BW45" s="634"/>
      <c r="BX45" s="634"/>
      <c r="BY45" s="634"/>
      <c r="BZ45" s="634"/>
      <c r="CA45" s="634"/>
      <c r="CB45" s="634"/>
      <c r="CC45" s="634"/>
      <c r="CD45" s="634"/>
      <c r="CE45" s="634"/>
      <c r="CF45" s="634"/>
      <c r="CG45" s="634"/>
      <c r="CH45" s="634"/>
      <c r="CI45" s="634"/>
      <c r="CJ45" s="634"/>
      <c r="CK45" s="634"/>
      <c r="CL45" s="634"/>
      <c r="CM45" s="634"/>
      <c r="CN45" s="635"/>
      <c r="CO45" s="613"/>
      <c r="CP45" s="613"/>
      <c r="CQ45" s="613"/>
      <c r="CR45" s="613"/>
      <c r="CS45" s="613"/>
      <c r="CT45" s="613"/>
      <c r="CU45" s="613"/>
      <c r="CV45" s="614"/>
    </row>
    <row r="46" spans="2:100" ht="15" customHeight="1" x14ac:dyDescent="0.2">
      <c r="B46" s="619" t="s">
        <v>641</v>
      </c>
      <c r="C46" s="620"/>
      <c r="D46" s="620"/>
      <c r="E46" s="620"/>
      <c r="F46" s="621"/>
      <c r="G46" s="642" t="s">
        <v>642</v>
      </c>
      <c r="H46" s="643"/>
      <c r="I46" s="643"/>
      <c r="J46" s="643"/>
      <c r="K46" s="643"/>
      <c r="L46" s="643"/>
      <c r="M46" s="643"/>
      <c r="N46" s="643"/>
      <c r="O46" s="643"/>
      <c r="P46" s="643"/>
      <c r="Q46" s="643"/>
      <c r="R46" s="643"/>
      <c r="S46" s="643"/>
      <c r="T46" s="643"/>
      <c r="U46" s="643"/>
      <c r="V46" s="643"/>
      <c r="W46" s="643"/>
      <c r="X46" s="643"/>
      <c r="Y46" s="643"/>
      <c r="Z46" s="643"/>
      <c r="AA46" s="643"/>
      <c r="AB46" s="643"/>
      <c r="AC46" s="643"/>
      <c r="AD46" s="643"/>
      <c r="AE46" s="643"/>
      <c r="AF46" s="643"/>
      <c r="AG46" s="643"/>
      <c r="AH46" s="643"/>
      <c r="AI46" s="643"/>
      <c r="AJ46" s="643"/>
      <c r="AK46" s="643"/>
      <c r="AL46" s="643"/>
      <c r="AM46" s="643"/>
      <c r="AN46" s="643"/>
      <c r="AO46" s="643"/>
      <c r="AP46" s="643"/>
      <c r="AQ46" s="643"/>
      <c r="AR46" s="643"/>
      <c r="AS46" s="643"/>
      <c r="AT46" s="643"/>
      <c r="AU46" s="643"/>
      <c r="AV46" s="643"/>
      <c r="AW46" s="643"/>
      <c r="AX46" s="643"/>
      <c r="AY46" s="643"/>
      <c r="AZ46" s="643"/>
      <c r="BA46" s="643"/>
      <c r="BB46" s="643"/>
      <c r="BC46" s="643"/>
      <c r="BD46" s="644"/>
      <c r="BE46" s="645" t="s">
        <v>643</v>
      </c>
      <c r="BF46" s="646"/>
      <c r="BG46" s="646"/>
      <c r="BH46" s="646"/>
      <c r="BI46" s="646"/>
      <c r="BJ46" s="646"/>
      <c r="BK46" s="646" t="s">
        <v>130</v>
      </c>
      <c r="BL46" s="646"/>
      <c r="BM46" s="646"/>
      <c r="BN46" s="646"/>
      <c r="BO46" s="646"/>
      <c r="BP46" s="646"/>
      <c r="BQ46" s="647"/>
      <c r="BR46" s="648"/>
      <c r="BS46" s="648"/>
      <c r="BT46" s="648"/>
      <c r="BU46" s="648"/>
      <c r="BV46" s="648"/>
      <c r="BW46" s="648"/>
      <c r="BX46" s="648"/>
      <c r="BY46" s="648"/>
      <c r="BZ46" s="648"/>
      <c r="CA46" s="648"/>
      <c r="CB46" s="648"/>
      <c r="CC46" s="648"/>
      <c r="CD46" s="648"/>
      <c r="CE46" s="648"/>
      <c r="CF46" s="648"/>
      <c r="CG46" s="648"/>
      <c r="CH46" s="648"/>
      <c r="CI46" s="648"/>
      <c r="CJ46" s="648"/>
      <c r="CK46" s="648"/>
      <c r="CL46" s="648"/>
      <c r="CM46" s="648"/>
      <c r="CN46" s="649"/>
      <c r="CO46" s="650"/>
      <c r="CP46" s="651"/>
      <c r="CQ46" s="651"/>
      <c r="CR46" s="651"/>
      <c r="CS46" s="651"/>
      <c r="CT46" s="651"/>
      <c r="CU46" s="651"/>
      <c r="CV46" s="652"/>
    </row>
    <row r="47" spans="2:100" x14ac:dyDescent="0.2">
      <c r="B47" s="619" t="s">
        <v>313</v>
      </c>
      <c r="C47" s="620"/>
      <c r="D47" s="620"/>
      <c r="E47" s="620"/>
      <c r="F47" s="621"/>
      <c r="G47" s="676" t="s">
        <v>644</v>
      </c>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c r="AP47" s="677"/>
      <c r="AQ47" s="677"/>
      <c r="AR47" s="677"/>
      <c r="AS47" s="677"/>
      <c r="AT47" s="677"/>
      <c r="AU47" s="677"/>
      <c r="AV47" s="677"/>
      <c r="AW47" s="677"/>
      <c r="AX47" s="677"/>
      <c r="AY47" s="677"/>
      <c r="AZ47" s="677"/>
      <c r="BA47" s="677"/>
      <c r="BB47" s="677"/>
      <c r="BC47" s="677"/>
      <c r="BD47" s="678"/>
      <c r="BE47" s="588" t="s">
        <v>645</v>
      </c>
      <c r="BF47" s="589"/>
      <c r="BG47" s="589"/>
      <c r="BH47" s="589"/>
      <c r="BI47" s="589"/>
      <c r="BJ47" s="590"/>
      <c r="BK47" s="597" t="s">
        <v>130</v>
      </c>
      <c r="BL47" s="589"/>
      <c r="BM47" s="589"/>
      <c r="BN47" s="589"/>
      <c r="BO47" s="589"/>
      <c r="BP47" s="590"/>
      <c r="BQ47" s="600">
        <f>BQ43+BQ33+BQ27</f>
        <v>9663400.0028799996</v>
      </c>
      <c r="BR47" s="628"/>
      <c r="BS47" s="628"/>
      <c r="BT47" s="628"/>
      <c r="BU47" s="628"/>
      <c r="BV47" s="628"/>
      <c r="BW47" s="628"/>
      <c r="BX47" s="628"/>
      <c r="BY47" s="628"/>
      <c r="BZ47" s="628"/>
      <c r="CA47" s="628"/>
      <c r="CB47" s="628"/>
      <c r="CC47" s="628"/>
      <c r="CD47" s="628"/>
      <c r="CE47" s="628"/>
      <c r="CF47" s="628"/>
      <c r="CG47" s="628"/>
      <c r="CH47" s="628"/>
      <c r="CI47" s="628"/>
      <c r="CJ47" s="628"/>
      <c r="CK47" s="628"/>
      <c r="CL47" s="628"/>
      <c r="CM47" s="628"/>
      <c r="CN47" s="629"/>
      <c r="CO47" s="609"/>
      <c r="CP47" s="609"/>
      <c r="CQ47" s="609"/>
      <c r="CR47" s="609"/>
      <c r="CS47" s="609"/>
      <c r="CT47" s="609"/>
      <c r="CU47" s="609"/>
      <c r="CV47" s="610"/>
    </row>
    <row r="48" spans="2:100" ht="12.75" customHeight="1" x14ac:dyDescent="0.2">
      <c r="B48" s="619"/>
      <c r="C48" s="620"/>
      <c r="D48" s="620"/>
      <c r="E48" s="620"/>
      <c r="F48" s="621"/>
      <c r="G48" s="679" t="s">
        <v>646</v>
      </c>
      <c r="H48" s="679"/>
      <c r="I48" s="679"/>
      <c r="J48" s="679"/>
      <c r="K48" s="679"/>
      <c r="L48" s="679"/>
      <c r="M48" s="679"/>
      <c r="N48" s="679"/>
      <c r="O48" s="679"/>
      <c r="P48" s="679"/>
      <c r="Q48" s="679"/>
      <c r="R48" s="679"/>
      <c r="S48" s="679"/>
      <c r="T48" s="679"/>
      <c r="U48" s="679"/>
      <c r="V48" s="679"/>
      <c r="W48" s="679"/>
      <c r="X48" s="679"/>
      <c r="Y48" s="679"/>
      <c r="Z48" s="679"/>
      <c r="AA48" s="679"/>
      <c r="AB48" s="679"/>
      <c r="AC48" s="679"/>
      <c r="AD48" s="679"/>
      <c r="AE48" s="679"/>
      <c r="AF48" s="679"/>
      <c r="AG48" s="679"/>
      <c r="AH48" s="679"/>
      <c r="AI48" s="679"/>
      <c r="AJ48" s="679"/>
      <c r="AK48" s="679"/>
      <c r="AL48" s="679"/>
      <c r="AM48" s="679"/>
      <c r="AN48" s="679"/>
      <c r="AO48" s="679"/>
      <c r="AP48" s="679"/>
      <c r="AQ48" s="679"/>
      <c r="AR48" s="679"/>
      <c r="AS48" s="679"/>
      <c r="AT48" s="679"/>
      <c r="AU48" s="679"/>
      <c r="AV48" s="679"/>
      <c r="AW48" s="679"/>
      <c r="AX48" s="679"/>
      <c r="AY48" s="679"/>
      <c r="AZ48" s="679"/>
      <c r="BA48" s="679"/>
      <c r="BB48" s="679"/>
      <c r="BC48" s="679"/>
      <c r="BD48" s="679"/>
      <c r="BE48" s="594"/>
      <c r="BF48" s="595"/>
      <c r="BG48" s="595"/>
      <c r="BH48" s="595"/>
      <c r="BI48" s="595"/>
      <c r="BJ48" s="596"/>
      <c r="BK48" s="599"/>
      <c r="BL48" s="595"/>
      <c r="BM48" s="595"/>
      <c r="BN48" s="595"/>
      <c r="BO48" s="595"/>
      <c r="BP48" s="596"/>
      <c r="BQ48" s="633"/>
      <c r="BR48" s="634"/>
      <c r="BS48" s="634"/>
      <c r="BT48" s="634"/>
      <c r="BU48" s="634"/>
      <c r="BV48" s="634"/>
      <c r="BW48" s="634"/>
      <c r="BX48" s="634"/>
      <c r="BY48" s="634"/>
      <c r="BZ48" s="634"/>
      <c r="CA48" s="634"/>
      <c r="CB48" s="634"/>
      <c r="CC48" s="634"/>
      <c r="CD48" s="634"/>
      <c r="CE48" s="634"/>
      <c r="CF48" s="634"/>
      <c r="CG48" s="634"/>
      <c r="CH48" s="634"/>
      <c r="CI48" s="634"/>
      <c r="CJ48" s="634"/>
      <c r="CK48" s="634"/>
      <c r="CL48" s="634"/>
      <c r="CM48" s="634"/>
      <c r="CN48" s="635"/>
      <c r="CO48" s="613"/>
      <c r="CP48" s="613"/>
      <c r="CQ48" s="613"/>
      <c r="CR48" s="613"/>
      <c r="CS48" s="613"/>
      <c r="CT48" s="613"/>
      <c r="CU48" s="613"/>
      <c r="CV48" s="614"/>
    </row>
    <row r="49" spans="2:100" x14ac:dyDescent="0.2">
      <c r="B49" s="619"/>
      <c r="C49" s="620"/>
      <c r="D49" s="620"/>
      <c r="E49" s="620"/>
      <c r="F49" s="621"/>
      <c r="G49" s="674" t="s">
        <v>647</v>
      </c>
      <c r="H49" s="674"/>
      <c r="I49" s="674"/>
      <c r="J49" s="674"/>
      <c r="K49" s="674"/>
      <c r="L49" s="674"/>
      <c r="M49" s="674"/>
      <c r="N49" s="674"/>
      <c r="O49" s="674"/>
      <c r="P49" s="674"/>
      <c r="Q49" s="674"/>
      <c r="R49" s="674"/>
      <c r="S49" s="674"/>
      <c r="T49" s="674"/>
      <c r="U49" s="674"/>
      <c r="V49" s="674"/>
      <c r="W49" s="674"/>
      <c r="X49" s="674"/>
      <c r="Y49" s="674"/>
      <c r="Z49" s="674"/>
      <c r="AA49" s="674"/>
      <c r="AB49" s="674"/>
      <c r="AC49" s="674"/>
      <c r="AD49" s="674"/>
      <c r="AE49" s="674"/>
      <c r="AF49" s="674"/>
      <c r="AG49" s="674"/>
      <c r="AH49" s="674"/>
      <c r="AI49" s="674"/>
      <c r="AJ49" s="674"/>
      <c r="AK49" s="674"/>
      <c r="AL49" s="674"/>
      <c r="AM49" s="674"/>
      <c r="AN49" s="674"/>
      <c r="AO49" s="674"/>
      <c r="AP49" s="674"/>
      <c r="AQ49" s="674"/>
      <c r="AR49" s="674"/>
      <c r="AS49" s="674"/>
      <c r="AT49" s="674"/>
      <c r="AU49" s="674"/>
      <c r="AV49" s="674"/>
      <c r="AW49" s="674"/>
      <c r="AX49" s="674"/>
      <c r="AY49" s="674"/>
      <c r="AZ49" s="674"/>
      <c r="BA49" s="674"/>
      <c r="BB49" s="674"/>
      <c r="BC49" s="674"/>
      <c r="BD49" s="674"/>
      <c r="BE49" s="588" t="s">
        <v>648</v>
      </c>
      <c r="BF49" s="589"/>
      <c r="BG49" s="589"/>
      <c r="BH49" s="589"/>
      <c r="BI49" s="589"/>
      <c r="BJ49" s="590"/>
      <c r="BK49" s="597"/>
      <c r="BL49" s="589"/>
      <c r="BM49" s="589"/>
      <c r="BN49" s="589"/>
      <c r="BO49" s="589"/>
      <c r="BP49" s="590"/>
      <c r="BQ49" s="600">
        <f>BQ47</f>
        <v>9663400.0028799996</v>
      </c>
      <c r="BR49" s="628"/>
      <c r="BS49" s="628"/>
      <c r="BT49" s="628"/>
      <c r="BU49" s="628"/>
      <c r="BV49" s="628"/>
      <c r="BW49" s="628"/>
      <c r="BX49" s="628"/>
      <c r="BY49" s="628"/>
      <c r="BZ49" s="628"/>
      <c r="CA49" s="628"/>
      <c r="CB49" s="628"/>
      <c r="CC49" s="628"/>
      <c r="CD49" s="628"/>
      <c r="CE49" s="628"/>
      <c r="CF49" s="628"/>
      <c r="CG49" s="628"/>
      <c r="CH49" s="628"/>
      <c r="CI49" s="628"/>
      <c r="CJ49" s="628"/>
      <c r="CK49" s="628"/>
      <c r="CL49" s="628"/>
      <c r="CM49" s="628"/>
      <c r="CN49" s="629"/>
      <c r="CO49" s="609"/>
      <c r="CP49" s="609"/>
      <c r="CQ49" s="609"/>
      <c r="CR49" s="609"/>
      <c r="CS49" s="609"/>
      <c r="CT49" s="609"/>
      <c r="CU49" s="609"/>
      <c r="CV49" s="610"/>
    </row>
    <row r="50" spans="2:100" x14ac:dyDescent="0.2">
      <c r="B50" s="619"/>
      <c r="C50" s="620"/>
      <c r="D50" s="620"/>
      <c r="E50" s="620"/>
      <c r="F50" s="621"/>
      <c r="G50" s="675"/>
      <c r="H50" s="675"/>
      <c r="I50" s="675"/>
      <c r="J50" s="67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c r="AP50" s="675"/>
      <c r="AQ50" s="675"/>
      <c r="AR50" s="675"/>
      <c r="AS50" s="675"/>
      <c r="AT50" s="675"/>
      <c r="AU50" s="675"/>
      <c r="AV50" s="675"/>
      <c r="AW50" s="675"/>
      <c r="AX50" s="675"/>
      <c r="AY50" s="675"/>
      <c r="AZ50" s="675"/>
      <c r="BA50" s="675"/>
      <c r="BB50" s="675"/>
      <c r="BC50" s="675"/>
      <c r="BD50" s="675"/>
      <c r="BE50" s="594"/>
      <c r="BF50" s="595"/>
      <c r="BG50" s="595"/>
      <c r="BH50" s="595"/>
      <c r="BI50" s="595"/>
      <c r="BJ50" s="596"/>
      <c r="BK50" s="599"/>
      <c r="BL50" s="595"/>
      <c r="BM50" s="595"/>
      <c r="BN50" s="595"/>
      <c r="BO50" s="595"/>
      <c r="BP50" s="596"/>
      <c r="BQ50" s="633"/>
      <c r="BR50" s="634"/>
      <c r="BS50" s="634"/>
      <c r="BT50" s="634"/>
      <c r="BU50" s="634"/>
      <c r="BV50" s="634"/>
      <c r="BW50" s="634"/>
      <c r="BX50" s="634"/>
      <c r="BY50" s="634"/>
      <c r="BZ50" s="634"/>
      <c r="CA50" s="634"/>
      <c r="CB50" s="634"/>
      <c r="CC50" s="634"/>
      <c r="CD50" s="634"/>
      <c r="CE50" s="634"/>
      <c r="CF50" s="634"/>
      <c r="CG50" s="634"/>
      <c r="CH50" s="634"/>
      <c r="CI50" s="634"/>
      <c r="CJ50" s="634"/>
      <c r="CK50" s="634"/>
      <c r="CL50" s="634"/>
      <c r="CM50" s="634"/>
      <c r="CN50" s="635"/>
      <c r="CO50" s="613"/>
      <c r="CP50" s="613"/>
      <c r="CQ50" s="613"/>
      <c r="CR50" s="613"/>
      <c r="CS50" s="613"/>
      <c r="CT50" s="613"/>
      <c r="CU50" s="613"/>
      <c r="CV50" s="614"/>
    </row>
    <row r="51" spans="2:100" x14ac:dyDescent="0.2">
      <c r="B51" s="619" t="s">
        <v>649</v>
      </c>
      <c r="C51" s="620"/>
      <c r="D51" s="620"/>
      <c r="E51" s="620"/>
      <c r="F51" s="621"/>
      <c r="G51" s="676" t="s">
        <v>650</v>
      </c>
      <c r="H51" s="677"/>
      <c r="I51" s="677"/>
      <c r="J51" s="677"/>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c r="AP51" s="677"/>
      <c r="AQ51" s="677"/>
      <c r="AR51" s="677"/>
      <c r="AS51" s="677"/>
      <c r="AT51" s="677"/>
      <c r="AU51" s="677"/>
      <c r="AV51" s="677"/>
      <c r="AW51" s="677"/>
      <c r="AX51" s="677"/>
      <c r="AY51" s="677"/>
      <c r="AZ51" s="677"/>
      <c r="BA51" s="677"/>
      <c r="BB51" s="677"/>
      <c r="BC51" s="677"/>
      <c r="BD51" s="678"/>
      <c r="BE51" s="588" t="s">
        <v>651</v>
      </c>
      <c r="BF51" s="589"/>
      <c r="BG51" s="589"/>
      <c r="BH51" s="589"/>
      <c r="BI51" s="589"/>
      <c r="BJ51" s="590"/>
      <c r="BK51" s="597" t="s">
        <v>130</v>
      </c>
      <c r="BL51" s="589"/>
      <c r="BM51" s="589"/>
      <c r="BN51" s="589"/>
      <c r="BO51" s="589"/>
      <c r="BP51" s="590"/>
      <c r="BQ51" s="627"/>
      <c r="BR51" s="628"/>
      <c r="BS51" s="628"/>
      <c r="BT51" s="628"/>
      <c r="BU51" s="628"/>
      <c r="BV51" s="628"/>
      <c r="BW51" s="628"/>
      <c r="BX51" s="628"/>
      <c r="BY51" s="628"/>
      <c r="BZ51" s="628"/>
      <c r="CA51" s="628"/>
      <c r="CB51" s="628"/>
      <c r="CC51" s="628"/>
      <c r="CD51" s="628"/>
      <c r="CE51" s="628"/>
      <c r="CF51" s="628"/>
      <c r="CG51" s="628"/>
      <c r="CH51" s="628"/>
      <c r="CI51" s="628"/>
      <c r="CJ51" s="628"/>
      <c r="CK51" s="628"/>
      <c r="CL51" s="628"/>
      <c r="CM51" s="628"/>
      <c r="CN51" s="629"/>
      <c r="CO51" s="609"/>
      <c r="CP51" s="609"/>
      <c r="CQ51" s="609"/>
      <c r="CR51" s="609"/>
      <c r="CS51" s="609"/>
      <c r="CT51" s="609"/>
      <c r="CU51" s="609"/>
      <c r="CV51" s="610"/>
    </row>
    <row r="52" spans="2:100" x14ac:dyDescent="0.2">
      <c r="B52" s="619"/>
      <c r="C52" s="620"/>
      <c r="D52" s="620"/>
      <c r="E52" s="620"/>
      <c r="F52" s="621"/>
      <c r="G52" s="679" t="s">
        <v>652</v>
      </c>
      <c r="H52" s="679"/>
      <c r="I52" s="679"/>
      <c r="J52" s="679"/>
      <c r="K52" s="679"/>
      <c r="L52" s="679"/>
      <c r="M52" s="679"/>
      <c r="N52" s="679"/>
      <c r="O52" s="679"/>
      <c r="P52" s="679"/>
      <c r="Q52" s="679"/>
      <c r="R52" s="679"/>
      <c r="S52" s="679"/>
      <c r="T52" s="679"/>
      <c r="U52" s="679"/>
      <c r="V52" s="679"/>
      <c r="W52" s="679"/>
      <c r="X52" s="679"/>
      <c r="Y52" s="679"/>
      <c r="Z52" s="679"/>
      <c r="AA52" s="679"/>
      <c r="AB52" s="679"/>
      <c r="AC52" s="679"/>
      <c r="AD52" s="679"/>
      <c r="AE52" s="679"/>
      <c r="AF52" s="679"/>
      <c r="AG52" s="679"/>
      <c r="AH52" s="679"/>
      <c r="AI52" s="679"/>
      <c r="AJ52" s="679"/>
      <c r="AK52" s="679"/>
      <c r="AL52" s="679"/>
      <c r="AM52" s="679"/>
      <c r="AN52" s="679"/>
      <c r="AO52" s="679"/>
      <c r="AP52" s="679"/>
      <c r="AQ52" s="679"/>
      <c r="AR52" s="679"/>
      <c r="AS52" s="679"/>
      <c r="AT52" s="679"/>
      <c r="AU52" s="679"/>
      <c r="AV52" s="679"/>
      <c r="AW52" s="679"/>
      <c r="AX52" s="679"/>
      <c r="AY52" s="679"/>
      <c r="AZ52" s="679"/>
      <c r="BA52" s="679"/>
      <c r="BB52" s="679"/>
      <c r="BC52" s="679"/>
      <c r="BD52" s="679"/>
      <c r="BE52" s="594"/>
      <c r="BF52" s="595"/>
      <c r="BG52" s="595"/>
      <c r="BH52" s="595"/>
      <c r="BI52" s="595"/>
      <c r="BJ52" s="596"/>
      <c r="BK52" s="599"/>
      <c r="BL52" s="595"/>
      <c r="BM52" s="595"/>
      <c r="BN52" s="595"/>
      <c r="BO52" s="595"/>
      <c r="BP52" s="596"/>
      <c r="BQ52" s="633"/>
      <c r="BR52" s="634"/>
      <c r="BS52" s="634"/>
      <c r="BT52" s="634"/>
      <c r="BU52" s="634"/>
      <c r="BV52" s="634"/>
      <c r="BW52" s="634"/>
      <c r="BX52" s="634"/>
      <c r="BY52" s="634"/>
      <c r="BZ52" s="634"/>
      <c r="CA52" s="634"/>
      <c r="CB52" s="634"/>
      <c r="CC52" s="634"/>
      <c r="CD52" s="634"/>
      <c r="CE52" s="634"/>
      <c r="CF52" s="634"/>
      <c r="CG52" s="634"/>
      <c r="CH52" s="634"/>
      <c r="CI52" s="634"/>
      <c r="CJ52" s="634"/>
      <c r="CK52" s="634"/>
      <c r="CL52" s="634"/>
      <c r="CM52" s="634"/>
      <c r="CN52" s="635"/>
      <c r="CO52" s="613"/>
      <c r="CP52" s="613"/>
      <c r="CQ52" s="613"/>
      <c r="CR52" s="613"/>
      <c r="CS52" s="613"/>
      <c r="CT52" s="613"/>
      <c r="CU52" s="613"/>
      <c r="CV52" s="614"/>
    </row>
    <row r="53" spans="2:100" ht="15" customHeight="1" x14ac:dyDescent="0.2">
      <c r="B53" s="619"/>
      <c r="C53" s="620"/>
      <c r="D53" s="620"/>
      <c r="E53" s="620"/>
      <c r="F53" s="621"/>
      <c r="G53" s="674" t="s">
        <v>647</v>
      </c>
      <c r="H53" s="674"/>
      <c r="I53" s="674"/>
      <c r="J53" s="674"/>
      <c r="K53" s="674"/>
      <c r="L53" s="674"/>
      <c r="M53" s="674"/>
      <c r="N53" s="674"/>
      <c r="O53" s="674"/>
      <c r="P53" s="674"/>
      <c r="Q53" s="674"/>
      <c r="R53" s="674"/>
      <c r="S53" s="674"/>
      <c r="T53" s="674"/>
      <c r="U53" s="674"/>
      <c r="V53" s="674"/>
      <c r="W53" s="674"/>
      <c r="X53" s="674"/>
      <c r="Y53" s="674"/>
      <c r="Z53" s="674"/>
      <c r="AA53" s="674"/>
      <c r="AB53" s="674"/>
      <c r="AC53" s="674"/>
      <c r="AD53" s="674"/>
      <c r="AE53" s="674"/>
      <c r="AF53" s="674"/>
      <c r="AG53" s="674"/>
      <c r="AH53" s="674"/>
      <c r="AI53" s="674"/>
      <c r="AJ53" s="674"/>
      <c r="AK53" s="674"/>
      <c r="AL53" s="674"/>
      <c r="AM53" s="674"/>
      <c r="AN53" s="674"/>
      <c r="AO53" s="674"/>
      <c r="AP53" s="674"/>
      <c r="AQ53" s="674"/>
      <c r="AR53" s="674"/>
      <c r="AS53" s="674"/>
      <c r="AT53" s="674"/>
      <c r="AU53" s="674"/>
      <c r="AV53" s="674"/>
      <c r="AW53" s="674"/>
      <c r="AX53" s="674"/>
      <c r="AY53" s="674"/>
      <c r="AZ53" s="674"/>
      <c r="BA53" s="674"/>
      <c r="BB53" s="674"/>
      <c r="BC53" s="674"/>
      <c r="BD53" s="674"/>
      <c r="BE53" s="588" t="s">
        <v>653</v>
      </c>
      <c r="BF53" s="589"/>
      <c r="BG53" s="589"/>
      <c r="BH53" s="589"/>
      <c r="BI53" s="589"/>
      <c r="BJ53" s="590"/>
      <c r="BK53" s="597"/>
      <c r="BL53" s="589"/>
      <c r="BM53" s="589"/>
      <c r="BN53" s="589"/>
      <c r="BO53" s="589"/>
      <c r="BP53" s="590"/>
      <c r="BQ53" s="627"/>
      <c r="BR53" s="628"/>
      <c r="BS53" s="628"/>
      <c r="BT53" s="628"/>
      <c r="BU53" s="628"/>
      <c r="BV53" s="628"/>
      <c r="BW53" s="628"/>
      <c r="BX53" s="628"/>
      <c r="BY53" s="628"/>
      <c r="BZ53" s="628"/>
      <c r="CA53" s="628"/>
      <c r="CB53" s="628"/>
      <c r="CC53" s="628"/>
      <c r="CD53" s="628"/>
      <c r="CE53" s="628"/>
      <c r="CF53" s="628"/>
      <c r="CG53" s="628"/>
      <c r="CH53" s="628"/>
      <c r="CI53" s="628"/>
      <c r="CJ53" s="628"/>
      <c r="CK53" s="628"/>
      <c r="CL53" s="628"/>
      <c r="CM53" s="628"/>
      <c r="CN53" s="629"/>
      <c r="CO53" s="609"/>
      <c r="CP53" s="609"/>
      <c r="CQ53" s="609"/>
      <c r="CR53" s="609"/>
      <c r="CS53" s="609"/>
      <c r="CT53" s="609"/>
      <c r="CU53" s="609"/>
      <c r="CV53" s="610"/>
    </row>
    <row r="54" spans="2:100" ht="15.75" customHeight="1" thickBot="1" x14ac:dyDescent="0.25">
      <c r="B54" s="680"/>
      <c r="C54" s="681"/>
      <c r="D54" s="681"/>
      <c r="E54" s="681"/>
      <c r="F54" s="682"/>
      <c r="G54" s="692"/>
      <c r="H54" s="692"/>
      <c r="I54" s="692"/>
      <c r="J54" s="692"/>
      <c r="K54" s="692"/>
      <c r="L54" s="692"/>
      <c r="M54" s="692"/>
      <c r="N54" s="692"/>
      <c r="O54" s="692"/>
      <c r="P54" s="692"/>
      <c r="Q54" s="692"/>
      <c r="R54" s="692"/>
      <c r="S54" s="692"/>
      <c r="T54" s="692"/>
      <c r="U54" s="692"/>
      <c r="V54" s="692"/>
      <c r="W54" s="692"/>
      <c r="X54" s="692"/>
      <c r="Y54" s="692"/>
      <c r="Z54" s="692"/>
      <c r="AA54" s="692"/>
      <c r="AB54" s="692"/>
      <c r="AC54" s="692"/>
      <c r="AD54" s="692"/>
      <c r="AE54" s="692"/>
      <c r="AF54" s="692"/>
      <c r="AG54" s="692"/>
      <c r="AH54" s="692"/>
      <c r="AI54" s="692"/>
      <c r="AJ54" s="692"/>
      <c r="AK54" s="692"/>
      <c r="AL54" s="692"/>
      <c r="AM54" s="692"/>
      <c r="AN54" s="692"/>
      <c r="AO54" s="692"/>
      <c r="AP54" s="692"/>
      <c r="AQ54" s="692"/>
      <c r="AR54" s="692"/>
      <c r="AS54" s="692"/>
      <c r="AT54" s="692"/>
      <c r="AU54" s="692"/>
      <c r="AV54" s="692"/>
      <c r="AW54" s="692"/>
      <c r="AX54" s="692"/>
      <c r="AY54" s="692"/>
      <c r="AZ54" s="692"/>
      <c r="BA54" s="692"/>
      <c r="BB54" s="692"/>
      <c r="BC54" s="692"/>
      <c r="BD54" s="692"/>
      <c r="BE54" s="683"/>
      <c r="BF54" s="684"/>
      <c r="BG54" s="684"/>
      <c r="BH54" s="684"/>
      <c r="BI54" s="684"/>
      <c r="BJ54" s="685"/>
      <c r="BK54" s="686"/>
      <c r="BL54" s="684"/>
      <c r="BM54" s="684"/>
      <c r="BN54" s="684"/>
      <c r="BO54" s="684"/>
      <c r="BP54" s="685"/>
      <c r="BQ54" s="687"/>
      <c r="BR54" s="688"/>
      <c r="BS54" s="688"/>
      <c r="BT54" s="688"/>
      <c r="BU54" s="688"/>
      <c r="BV54" s="688"/>
      <c r="BW54" s="688"/>
      <c r="BX54" s="688"/>
      <c r="BY54" s="688"/>
      <c r="BZ54" s="688"/>
      <c r="CA54" s="688"/>
      <c r="CB54" s="688"/>
      <c r="CC54" s="688"/>
      <c r="CD54" s="688"/>
      <c r="CE54" s="688"/>
      <c r="CF54" s="688"/>
      <c r="CG54" s="688"/>
      <c r="CH54" s="688"/>
      <c r="CI54" s="688"/>
      <c r="CJ54" s="688"/>
      <c r="CK54" s="688"/>
      <c r="CL54" s="688"/>
      <c r="CM54" s="688"/>
      <c r="CN54" s="689"/>
      <c r="CO54" s="690"/>
      <c r="CP54" s="690"/>
      <c r="CQ54" s="690"/>
      <c r="CR54" s="690"/>
      <c r="CS54" s="690"/>
      <c r="CT54" s="690"/>
      <c r="CU54" s="690"/>
      <c r="CV54" s="691"/>
    </row>
    <row r="56" spans="2:100" ht="15" customHeight="1" x14ac:dyDescent="0.2">
      <c r="B56" s="169" t="s">
        <v>654</v>
      </c>
      <c r="X56" s="696" t="str">
        <f>'Часть 1'!$C$164</f>
        <v>Заведующий</v>
      </c>
      <c r="Y56" s="696"/>
      <c r="Z56" s="696"/>
      <c r="AA56" s="696"/>
      <c r="AB56" s="696"/>
      <c r="AC56" s="696"/>
      <c r="AD56" s="696"/>
      <c r="AE56" s="696"/>
      <c r="AF56" s="696"/>
      <c r="AG56" s="696"/>
      <c r="AH56" s="696"/>
      <c r="AI56" s="696"/>
      <c r="AJ56" s="696"/>
      <c r="AK56" s="696"/>
      <c r="AL56" s="696"/>
      <c r="AM56" s="696"/>
      <c r="AN56" s="696"/>
      <c r="AO56" s="696"/>
      <c r="AP56" s="696"/>
      <c r="AQ56" s="696"/>
      <c r="AR56" s="696"/>
    </row>
    <row r="57" spans="2:100" ht="12.75" customHeight="1" x14ac:dyDescent="0.2">
      <c r="B57" s="169" t="s">
        <v>655</v>
      </c>
      <c r="X57" s="697"/>
      <c r="Y57" s="697"/>
      <c r="Z57" s="697"/>
      <c r="AA57" s="697"/>
      <c r="AB57" s="697"/>
      <c r="AC57" s="697"/>
      <c r="AD57" s="697"/>
      <c r="AE57" s="697"/>
      <c r="AF57" s="697"/>
      <c r="AG57" s="697"/>
      <c r="AH57" s="697"/>
      <c r="AI57" s="697"/>
      <c r="AJ57" s="697"/>
      <c r="AK57" s="697"/>
      <c r="AL57" s="697"/>
      <c r="AM57" s="697"/>
      <c r="AN57" s="697"/>
      <c r="AO57" s="697"/>
      <c r="AP57" s="697"/>
      <c r="AQ57" s="697"/>
      <c r="AR57" s="697"/>
      <c r="AS57" s="171"/>
      <c r="AT57" s="693"/>
      <c r="AU57" s="693"/>
      <c r="AV57" s="693"/>
      <c r="AW57" s="693"/>
      <c r="AX57" s="693"/>
      <c r="AY57" s="693"/>
      <c r="AZ57" s="693"/>
      <c r="BA57" s="693"/>
      <c r="BB57" s="693"/>
      <c r="BC57" s="693"/>
      <c r="BD57" s="693"/>
      <c r="BE57" s="693"/>
      <c r="BF57" s="693"/>
      <c r="BG57" s="693"/>
      <c r="BH57" s="171"/>
      <c r="BI57" s="595" t="str">
        <f>'Часть 1'!$AW$164</f>
        <v>З.В. Манджиева</v>
      </c>
      <c r="BJ57" s="693"/>
      <c r="BK57" s="693"/>
      <c r="BL57" s="693"/>
      <c r="BM57" s="693"/>
      <c r="BN57" s="693"/>
      <c r="BO57" s="693"/>
      <c r="BP57" s="693"/>
      <c r="BQ57" s="693"/>
      <c r="BR57" s="693"/>
      <c r="BS57" s="693"/>
      <c r="BT57" s="693"/>
      <c r="BU57" s="693"/>
      <c r="BV57" s="693"/>
      <c r="BW57" s="693"/>
      <c r="BX57" s="693"/>
      <c r="BY57" s="693"/>
      <c r="BZ57" s="693"/>
      <c r="CA57" s="693"/>
      <c r="CB57" s="693"/>
      <c r="CC57" s="693"/>
    </row>
    <row r="58" spans="2:100" s="172" customFormat="1" ht="10.5" x14ac:dyDescent="0.2">
      <c r="X58" s="694" t="s">
        <v>656</v>
      </c>
      <c r="Y58" s="694"/>
      <c r="Z58" s="694"/>
      <c r="AA58" s="694"/>
      <c r="AB58" s="694"/>
      <c r="AC58" s="694"/>
      <c r="AD58" s="694"/>
      <c r="AE58" s="694"/>
      <c r="AF58" s="694"/>
      <c r="AG58" s="694"/>
      <c r="AH58" s="694"/>
      <c r="AI58" s="694"/>
      <c r="AJ58" s="694"/>
      <c r="AK58" s="694"/>
      <c r="AL58" s="694"/>
      <c r="AM58" s="694"/>
      <c r="AN58" s="694"/>
      <c r="AO58" s="694"/>
      <c r="AP58" s="694"/>
      <c r="AQ58" s="694"/>
      <c r="AR58" s="694"/>
      <c r="AS58" s="173"/>
      <c r="AT58" s="694" t="s">
        <v>326</v>
      </c>
      <c r="AU58" s="694"/>
      <c r="AV58" s="694"/>
      <c r="AW58" s="694"/>
      <c r="AX58" s="694"/>
      <c r="AY58" s="694"/>
      <c r="AZ58" s="694"/>
      <c r="BA58" s="694"/>
      <c r="BB58" s="694"/>
      <c r="BC58" s="694"/>
      <c r="BD58" s="694"/>
      <c r="BE58" s="694"/>
      <c r="BF58" s="694"/>
      <c r="BG58" s="694"/>
      <c r="BH58" s="173"/>
      <c r="BI58" s="694" t="s">
        <v>327</v>
      </c>
      <c r="BJ58" s="694"/>
      <c r="BK58" s="694"/>
      <c r="BL58" s="694"/>
      <c r="BM58" s="694"/>
      <c r="BN58" s="694"/>
      <c r="BO58" s="694"/>
      <c r="BP58" s="694"/>
      <c r="BQ58" s="694"/>
      <c r="BR58" s="694"/>
      <c r="BS58" s="694"/>
      <c r="BT58" s="694"/>
      <c r="BU58" s="694"/>
      <c r="BV58" s="694"/>
      <c r="BW58" s="694"/>
      <c r="BX58" s="694"/>
      <c r="BY58" s="694"/>
      <c r="BZ58" s="694"/>
      <c r="CA58" s="694"/>
      <c r="CB58" s="694"/>
      <c r="CC58" s="694"/>
    </row>
    <row r="59" spans="2:100" ht="5.0999999999999996" customHeight="1" x14ac:dyDescent="0.25"/>
    <row r="60" spans="2:100" x14ac:dyDescent="0.2">
      <c r="B60" s="169" t="s">
        <v>657</v>
      </c>
      <c r="K60" s="693" t="s">
        <v>701</v>
      </c>
      <c r="L60" s="693"/>
      <c r="M60" s="693"/>
      <c r="N60" s="693"/>
      <c r="O60" s="693"/>
      <c r="P60" s="693"/>
      <c r="Q60" s="693"/>
      <c r="R60" s="693"/>
      <c r="S60" s="693"/>
      <c r="T60" s="693"/>
      <c r="U60" s="693"/>
      <c r="V60" s="693"/>
      <c r="W60" s="693"/>
      <c r="X60" s="693"/>
      <c r="Y60" s="693"/>
      <c r="Z60" s="693"/>
      <c r="AA60" s="693"/>
      <c r="AB60" s="693"/>
      <c r="AC60" s="693"/>
      <c r="AD60" s="693"/>
      <c r="AE60" s="693"/>
      <c r="AG60" s="693"/>
      <c r="AH60" s="693"/>
      <c r="AI60" s="693"/>
      <c r="AJ60" s="693"/>
      <c r="AK60" s="693"/>
      <c r="AL60" s="693"/>
      <c r="AM60" s="693"/>
      <c r="AN60" s="693"/>
      <c r="AO60" s="693"/>
      <c r="AP60" s="693"/>
      <c r="AQ60" s="693"/>
      <c r="AR60" s="693"/>
      <c r="AS60" s="693"/>
      <c r="AT60" s="693"/>
      <c r="AU60" s="693"/>
      <c r="AV60" s="693"/>
      <c r="AW60" s="693"/>
      <c r="AX60" s="693"/>
      <c r="AY60" s="693"/>
      <c r="AZ60" s="693"/>
      <c r="BA60" s="693"/>
      <c r="BC60" s="595" t="str">
        <f>'Часть 1'!$AW$167</f>
        <v>В.Б. Кириленко</v>
      </c>
      <c r="BD60" s="693"/>
      <c r="BE60" s="693"/>
      <c r="BF60" s="693"/>
      <c r="BG60" s="693"/>
      <c r="BH60" s="693"/>
      <c r="BI60" s="693"/>
      <c r="BJ60" s="693"/>
      <c r="BK60" s="693"/>
      <c r="BL60" s="693"/>
      <c r="BM60" s="693"/>
      <c r="BN60" s="693"/>
      <c r="BO60" s="693"/>
      <c r="BP60" s="693"/>
      <c r="BQ60" s="693"/>
      <c r="BR60" s="693"/>
      <c r="BS60" s="693"/>
      <c r="BT60" s="693"/>
      <c r="BU60" s="693"/>
      <c r="BV60" s="693"/>
      <c r="BW60" s="693"/>
      <c r="BZ60" s="693" t="s">
        <v>724</v>
      </c>
      <c r="CA60" s="693"/>
      <c r="CB60" s="693"/>
      <c r="CC60" s="693"/>
      <c r="CD60" s="693"/>
      <c r="CE60" s="693"/>
      <c r="CF60" s="693"/>
      <c r="CG60" s="693"/>
      <c r="CH60" s="693"/>
      <c r="CI60" s="693"/>
      <c r="CJ60" s="693"/>
      <c r="CK60" s="693"/>
    </row>
    <row r="61" spans="2:100" s="172" customFormat="1" ht="10.5" x14ac:dyDescent="0.2">
      <c r="K61" s="694" t="s">
        <v>656</v>
      </c>
      <c r="L61" s="694"/>
      <c r="M61" s="694"/>
      <c r="N61" s="694"/>
      <c r="O61" s="694"/>
      <c r="P61" s="694"/>
      <c r="Q61" s="694"/>
      <c r="R61" s="694"/>
      <c r="S61" s="694"/>
      <c r="T61" s="694"/>
      <c r="U61" s="694"/>
      <c r="V61" s="694"/>
      <c r="W61" s="694"/>
      <c r="X61" s="694"/>
      <c r="Y61" s="694"/>
      <c r="Z61" s="694"/>
      <c r="AA61" s="694"/>
      <c r="AB61" s="694"/>
      <c r="AC61" s="694"/>
      <c r="AD61" s="694"/>
      <c r="AE61" s="694"/>
      <c r="AG61" s="694" t="s">
        <v>326</v>
      </c>
      <c r="AH61" s="694"/>
      <c r="AI61" s="694"/>
      <c r="AJ61" s="694"/>
      <c r="AK61" s="694"/>
      <c r="AL61" s="694"/>
      <c r="AM61" s="694"/>
      <c r="AN61" s="694"/>
      <c r="AO61" s="694"/>
      <c r="AP61" s="694"/>
      <c r="AQ61" s="694"/>
      <c r="AR61" s="694"/>
      <c r="AS61" s="694"/>
      <c r="AT61" s="694"/>
      <c r="AU61" s="694"/>
      <c r="AV61" s="694"/>
      <c r="AW61" s="694"/>
      <c r="AX61" s="694"/>
      <c r="AY61" s="694"/>
      <c r="AZ61" s="694"/>
      <c r="BA61" s="694"/>
      <c r="BC61" s="694" t="s">
        <v>327</v>
      </c>
      <c r="BD61" s="694"/>
      <c r="BE61" s="694"/>
      <c r="BF61" s="694"/>
      <c r="BG61" s="694"/>
      <c r="BH61" s="694"/>
      <c r="BI61" s="694"/>
      <c r="BJ61" s="694"/>
      <c r="BK61" s="694"/>
      <c r="BL61" s="694"/>
      <c r="BM61" s="694"/>
      <c r="BN61" s="694"/>
      <c r="BO61" s="694"/>
      <c r="BP61" s="694"/>
      <c r="BQ61" s="694"/>
      <c r="BR61" s="694"/>
      <c r="BS61" s="694"/>
      <c r="BT61" s="694"/>
      <c r="BU61" s="694"/>
      <c r="BV61" s="694"/>
      <c r="BW61" s="694"/>
      <c r="BZ61" s="695" t="s">
        <v>658</v>
      </c>
      <c r="CA61" s="695"/>
      <c r="CB61" s="695"/>
      <c r="CC61" s="695"/>
      <c r="CD61" s="695"/>
      <c r="CE61" s="695"/>
      <c r="CF61" s="695"/>
      <c r="CG61" s="695"/>
      <c r="CH61" s="695"/>
      <c r="CI61" s="695"/>
      <c r="CJ61" s="695"/>
      <c r="CK61" s="695"/>
    </row>
    <row r="62" spans="2:100" ht="5.0999999999999996" customHeight="1" x14ac:dyDescent="0.25"/>
    <row r="63" spans="2:100" x14ac:dyDescent="0.2">
      <c r="C63" s="174" t="s">
        <v>659</v>
      </c>
      <c r="D63" s="595" t="str">
        <f>Титул!$AN$19</f>
        <v>29</v>
      </c>
      <c r="E63" s="595"/>
      <c r="F63" s="595"/>
      <c r="G63" s="169" t="s">
        <v>334</v>
      </c>
      <c r="I63" s="595" t="str">
        <f>Титул!$AS$19</f>
        <v>декабря</v>
      </c>
      <c r="J63" s="595"/>
      <c r="K63" s="595"/>
      <c r="L63" s="595"/>
      <c r="M63" s="595"/>
      <c r="N63" s="595"/>
      <c r="O63" s="595"/>
      <c r="P63" s="595"/>
      <c r="Q63" s="595"/>
      <c r="R63" s="595"/>
      <c r="S63" s="595"/>
      <c r="T63" s="698">
        <v>20</v>
      </c>
      <c r="U63" s="698"/>
      <c r="V63" s="699" t="str">
        <f>Титул!$BF$19</f>
        <v>23</v>
      </c>
      <c r="W63" s="699"/>
      <c r="X63" s="699"/>
      <c r="Y63" s="169" t="s">
        <v>660</v>
      </c>
    </row>
    <row r="64" spans="2:100" ht="13.9" thickBot="1" x14ac:dyDescent="0.3"/>
    <row r="65" spans="2:100" x14ac:dyDescent="0.2">
      <c r="B65" s="175"/>
      <c r="C65" s="176" t="s">
        <v>661</v>
      </c>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7"/>
    </row>
    <row r="66" spans="2:100" ht="25.15" customHeight="1" x14ac:dyDescent="0.25">
      <c r="B66" s="178"/>
      <c r="C66" s="697" t="str">
        <f>Титул!$BM$8</f>
        <v>Исполняющий обязанности начальника Управления социальной политики Администрации городского округа Певек</v>
      </c>
      <c r="D66" s="697"/>
      <c r="E66" s="697"/>
      <c r="F66" s="697"/>
      <c r="G66" s="697"/>
      <c r="H66" s="697"/>
      <c r="I66" s="697"/>
      <c r="J66" s="697"/>
      <c r="K66" s="697"/>
      <c r="L66" s="697"/>
      <c r="M66" s="697"/>
      <c r="N66" s="697"/>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697"/>
      <c r="AN66" s="697"/>
      <c r="AO66" s="697"/>
      <c r="AP66" s="697"/>
      <c r="AQ66" s="697"/>
      <c r="AR66" s="697"/>
      <c r="AS66" s="697"/>
      <c r="AT66" s="697"/>
      <c r="AU66" s="697"/>
      <c r="AV66" s="697"/>
      <c r="AW66" s="697"/>
      <c r="AX66" s="697"/>
      <c r="AY66" s="697"/>
      <c r="AZ66" s="697"/>
      <c r="BA66" s="697"/>
      <c r="BB66" s="697"/>
      <c r="BC66" s="697"/>
      <c r="BD66" s="697"/>
      <c r="BE66" s="697"/>
      <c r="BF66" s="697"/>
      <c r="BG66" s="697"/>
      <c r="BH66" s="697"/>
      <c r="BI66" s="179"/>
    </row>
    <row r="67" spans="2:100" s="182" customFormat="1" ht="10.5" x14ac:dyDescent="0.25">
      <c r="B67" s="180"/>
      <c r="C67" s="694" t="s">
        <v>662</v>
      </c>
      <c r="D67" s="694"/>
      <c r="E67" s="694"/>
      <c r="F67" s="694"/>
      <c r="G67" s="694"/>
      <c r="H67" s="694"/>
      <c r="I67" s="694"/>
      <c r="J67" s="694"/>
      <c r="K67" s="694"/>
      <c r="L67" s="694"/>
      <c r="M67" s="694"/>
      <c r="N67" s="694"/>
      <c r="O67" s="694"/>
      <c r="P67" s="694"/>
      <c r="Q67" s="694"/>
      <c r="R67" s="694"/>
      <c r="S67" s="694"/>
      <c r="T67" s="694"/>
      <c r="U67" s="694"/>
      <c r="V67" s="694"/>
      <c r="W67" s="694"/>
      <c r="X67" s="694"/>
      <c r="Y67" s="694"/>
      <c r="Z67" s="694"/>
      <c r="AA67" s="694"/>
      <c r="AB67" s="694"/>
      <c r="AC67" s="694"/>
      <c r="AD67" s="694"/>
      <c r="AE67" s="694"/>
      <c r="AF67" s="694"/>
      <c r="AG67" s="694"/>
      <c r="AH67" s="694"/>
      <c r="AI67" s="694"/>
      <c r="AJ67" s="694"/>
      <c r="AK67" s="694"/>
      <c r="AL67" s="694"/>
      <c r="AM67" s="694"/>
      <c r="AN67" s="694"/>
      <c r="AO67" s="694"/>
      <c r="AP67" s="694"/>
      <c r="AQ67" s="694"/>
      <c r="AR67" s="694"/>
      <c r="AS67" s="694"/>
      <c r="AT67" s="694"/>
      <c r="AU67" s="694"/>
      <c r="AV67" s="694"/>
      <c r="AW67" s="694"/>
      <c r="AX67" s="694"/>
      <c r="AY67" s="694"/>
      <c r="AZ67" s="694"/>
      <c r="BA67" s="694"/>
      <c r="BB67" s="694"/>
      <c r="BC67" s="694"/>
      <c r="BD67" s="694"/>
      <c r="BE67" s="694"/>
      <c r="BF67" s="694"/>
      <c r="BG67" s="694"/>
      <c r="BH67" s="694"/>
      <c r="BI67" s="181"/>
    </row>
    <row r="68" spans="2:100" ht="13.15" x14ac:dyDescent="0.25">
      <c r="B68" s="178"/>
      <c r="C68" s="693"/>
      <c r="D68" s="693"/>
      <c r="E68" s="693"/>
      <c r="F68" s="693"/>
      <c r="G68" s="693"/>
      <c r="H68" s="693"/>
      <c r="I68" s="693"/>
      <c r="J68" s="693"/>
      <c r="K68" s="693"/>
      <c r="L68" s="693"/>
      <c r="M68" s="693"/>
      <c r="N68" s="693"/>
      <c r="O68" s="693"/>
      <c r="P68" s="693"/>
      <c r="Q68" s="183"/>
      <c r="R68" s="183"/>
      <c r="S68" s="183"/>
      <c r="T68" s="693" t="str">
        <f>Титул!$BX$13</f>
        <v>Н.И. Зозуля</v>
      </c>
      <c r="U68" s="693"/>
      <c r="V68" s="693"/>
      <c r="W68" s="693"/>
      <c r="X68" s="693"/>
      <c r="Y68" s="693"/>
      <c r="Z68" s="693"/>
      <c r="AA68" s="693"/>
      <c r="AB68" s="693"/>
      <c r="AC68" s="693"/>
      <c r="AD68" s="693"/>
      <c r="AE68" s="693"/>
      <c r="AF68" s="693"/>
      <c r="AG68" s="693"/>
      <c r="AH68" s="693"/>
      <c r="AI68" s="693"/>
      <c r="AJ68" s="693"/>
      <c r="AK68" s="693"/>
      <c r="AL68" s="693"/>
      <c r="AM68" s="693"/>
      <c r="AN68" s="693"/>
      <c r="AO68" s="693"/>
      <c r="AP68" s="693"/>
      <c r="AQ68" s="693"/>
      <c r="AR68" s="693"/>
      <c r="AS68" s="693"/>
      <c r="AT68" s="693"/>
      <c r="AU68" s="693"/>
      <c r="AV68" s="693"/>
      <c r="AW68" s="693"/>
      <c r="AX68" s="693"/>
      <c r="AY68" s="693"/>
      <c r="AZ68" s="693"/>
      <c r="BA68" s="693"/>
      <c r="BB68" s="693"/>
      <c r="BC68" s="693"/>
      <c r="BD68" s="693"/>
      <c r="BE68" s="693"/>
      <c r="BF68" s="693"/>
      <c r="BG68" s="693"/>
      <c r="BH68" s="693"/>
      <c r="BI68" s="179"/>
    </row>
    <row r="69" spans="2:100" s="172" customFormat="1" ht="10.5" x14ac:dyDescent="0.2">
      <c r="B69" s="184"/>
      <c r="C69" s="694" t="s">
        <v>326</v>
      </c>
      <c r="D69" s="694"/>
      <c r="E69" s="694"/>
      <c r="F69" s="694"/>
      <c r="G69" s="694"/>
      <c r="H69" s="694"/>
      <c r="I69" s="694"/>
      <c r="J69" s="694"/>
      <c r="K69" s="694"/>
      <c r="L69" s="694"/>
      <c r="M69" s="694"/>
      <c r="N69" s="694"/>
      <c r="O69" s="694"/>
      <c r="P69" s="694"/>
      <c r="Q69" s="185"/>
      <c r="R69" s="185"/>
      <c r="S69" s="185"/>
      <c r="T69" s="694" t="s">
        <v>327</v>
      </c>
      <c r="U69" s="694"/>
      <c r="V69" s="694"/>
      <c r="W69" s="694"/>
      <c r="X69" s="694"/>
      <c r="Y69" s="694"/>
      <c r="Z69" s="694"/>
      <c r="AA69" s="694"/>
      <c r="AB69" s="694"/>
      <c r="AC69" s="694"/>
      <c r="AD69" s="694"/>
      <c r="AE69" s="694"/>
      <c r="AF69" s="694"/>
      <c r="AG69" s="694"/>
      <c r="AH69" s="694"/>
      <c r="AI69" s="694"/>
      <c r="AJ69" s="694"/>
      <c r="AK69" s="694"/>
      <c r="AL69" s="694"/>
      <c r="AM69" s="694"/>
      <c r="AN69" s="694"/>
      <c r="AO69" s="694"/>
      <c r="AP69" s="694"/>
      <c r="AQ69" s="694"/>
      <c r="AR69" s="694"/>
      <c r="AS69" s="694"/>
      <c r="AT69" s="694"/>
      <c r="AU69" s="694"/>
      <c r="AV69" s="694"/>
      <c r="AW69" s="694"/>
      <c r="AX69" s="694"/>
      <c r="AY69" s="694"/>
      <c r="AZ69" s="694"/>
      <c r="BA69" s="694"/>
      <c r="BB69" s="694"/>
      <c r="BC69" s="694"/>
      <c r="BD69" s="694"/>
      <c r="BE69" s="694"/>
      <c r="BF69" s="694"/>
      <c r="BG69" s="694"/>
      <c r="BH69" s="694"/>
      <c r="BI69" s="186"/>
    </row>
    <row r="70" spans="2:100" x14ac:dyDescent="0.2">
      <c r="B70" s="178"/>
      <c r="C70" s="187" t="s">
        <v>659</v>
      </c>
      <c r="D70" s="595" t="str">
        <f>$D$63</f>
        <v>29</v>
      </c>
      <c r="E70" s="595"/>
      <c r="F70" s="595"/>
      <c r="G70" s="183" t="s">
        <v>334</v>
      </c>
      <c r="H70" s="183"/>
      <c r="I70" s="595" t="str">
        <f>$I$63</f>
        <v>декабря</v>
      </c>
      <c r="J70" s="595"/>
      <c r="K70" s="595"/>
      <c r="L70" s="595"/>
      <c r="M70" s="595"/>
      <c r="N70" s="595"/>
      <c r="O70" s="595"/>
      <c r="P70" s="595"/>
      <c r="Q70" s="595"/>
      <c r="R70" s="595"/>
      <c r="S70" s="595"/>
      <c r="T70" s="702">
        <v>20</v>
      </c>
      <c r="U70" s="702"/>
      <c r="V70" s="699" t="str">
        <f>$V$63</f>
        <v>23</v>
      </c>
      <c r="W70" s="699"/>
      <c r="X70" s="699"/>
      <c r="Y70" s="183" t="s">
        <v>660</v>
      </c>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79"/>
    </row>
    <row r="71" spans="2:100" ht="5.0999999999999996" customHeight="1" thickBot="1" x14ac:dyDescent="0.3">
      <c r="B71" s="188"/>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90"/>
    </row>
    <row r="73" spans="2:100" x14ac:dyDescent="0.2">
      <c r="B73" s="700" t="s">
        <v>736</v>
      </c>
      <c r="C73" s="701"/>
      <c r="D73" s="701"/>
      <c r="E73" s="701"/>
      <c r="F73" s="701"/>
      <c r="G73" s="701"/>
      <c r="H73" s="701"/>
      <c r="I73" s="701"/>
      <c r="J73" s="701"/>
      <c r="K73" s="701"/>
      <c r="L73" s="701"/>
      <c r="M73" s="701"/>
      <c r="N73" s="701"/>
      <c r="O73" s="701"/>
      <c r="P73" s="701"/>
      <c r="Q73" s="701"/>
      <c r="R73" s="701"/>
      <c r="S73" s="701"/>
      <c r="T73" s="701"/>
      <c r="U73" s="701"/>
      <c r="V73" s="701"/>
      <c r="W73" s="701"/>
      <c r="X73" s="701"/>
      <c r="Y73" s="701"/>
      <c r="Z73" s="701"/>
      <c r="AA73" s="701"/>
      <c r="AB73" s="701"/>
      <c r="AC73" s="701"/>
      <c r="AD73" s="701"/>
      <c r="AE73" s="701"/>
      <c r="AF73" s="701"/>
      <c r="AG73" s="701"/>
      <c r="AH73" s="701"/>
      <c r="AI73" s="701"/>
      <c r="AJ73" s="701"/>
      <c r="AK73" s="701"/>
      <c r="AL73" s="701"/>
      <c r="AM73" s="701"/>
      <c r="AN73" s="701"/>
      <c r="AO73" s="701"/>
      <c r="AP73" s="701"/>
      <c r="AQ73" s="701"/>
      <c r="AR73" s="701"/>
      <c r="AS73" s="701"/>
      <c r="AT73" s="701"/>
      <c r="AU73" s="701"/>
      <c r="AV73" s="701"/>
      <c r="AW73" s="701"/>
      <c r="AX73" s="701"/>
      <c r="AY73" s="701"/>
      <c r="AZ73" s="701"/>
      <c r="BA73" s="701"/>
      <c r="BB73" s="701"/>
      <c r="BC73" s="701"/>
      <c r="BD73" s="701"/>
      <c r="BE73" s="701"/>
      <c r="BF73" s="701"/>
      <c r="BG73" s="701"/>
      <c r="BH73" s="701"/>
      <c r="BI73" s="701"/>
      <c r="BJ73" s="701"/>
      <c r="BK73" s="701"/>
      <c r="BL73" s="701"/>
      <c r="BM73" s="701"/>
      <c r="BN73" s="701"/>
      <c r="BO73" s="701"/>
      <c r="BP73" s="701"/>
      <c r="BQ73" s="701"/>
      <c r="BR73" s="701"/>
      <c r="BS73" s="701"/>
      <c r="BT73" s="701"/>
      <c r="BU73" s="701"/>
      <c r="BV73" s="701"/>
      <c r="BW73" s="701"/>
      <c r="BX73" s="701"/>
      <c r="BY73" s="701"/>
      <c r="BZ73" s="701"/>
      <c r="CA73" s="701"/>
      <c r="CB73" s="701"/>
      <c r="CC73" s="701"/>
      <c r="CD73" s="701"/>
      <c r="CE73" s="701"/>
      <c r="CF73" s="701"/>
      <c r="CG73" s="701"/>
      <c r="CH73" s="701"/>
      <c r="CI73" s="701"/>
      <c r="CJ73" s="701"/>
      <c r="CK73" s="701"/>
      <c r="CL73" s="701"/>
      <c r="CM73" s="701"/>
      <c r="CN73" s="701"/>
      <c r="CO73" s="701"/>
      <c r="CP73" s="701"/>
      <c r="CQ73" s="701"/>
      <c r="CR73" s="701"/>
      <c r="CS73" s="701"/>
      <c r="CT73" s="701"/>
      <c r="CU73" s="701"/>
      <c r="CV73" s="701"/>
    </row>
    <row r="74" spans="2:100" ht="12" customHeight="1" x14ac:dyDescent="0.2">
      <c r="B74" s="701"/>
      <c r="C74" s="701"/>
      <c r="D74" s="701"/>
      <c r="E74" s="701"/>
      <c r="F74" s="701"/>
      <c r="G74" s="701"/>
      <c r="H74" s="701"/>
      <c r="I74" s="701"/>
      <c r="J74" s="701"/>
      <c r="K74" s="701"/>
      <c r="L74" s="701"/>
      <c r="M74" s="701"/>
      <c r="N74" s="701"/>
      <c r="O74" s="701"/>
      <c r="P74" s="701"/>
      <c r="Q74" s="701"/>
      <c r="R74" s="701"/>
      <c r="S74" s="701"/>
      <c r="T74" s="701"/>
      <c r="U74" s="701"/>
      <c r="V74" s="701"/>
      <c r="W74" s="701"/>
      <c r="X74" s="701"/>
      <c r="Y74" s="701"/>
      <c r="Z74" s="701"/>
      <c r="AA74" s="701"/>
      <c r="AB74" s="701"/>
      <c r="AC74" s="701"/>
      <c r="AD74" s="701"/>
      <c r="AE74" s="701"/>
      <c r="AF74" s="701"/>
      <c r="AG74" s="701"/>
      <c r="AH74" s="701"/>
      <c r="AI74" s="701"/>
      <c r="AJ74" s="701"/>
      <c r="AK74" s="701"/>
      <c r="AL74" s="701"/>
      <c r="AM74" s="701"/>
      <c r="AN74" s="701"/>
      <c r="AO74" s="701"/>
      <c r="AP74" s="701"/>
      <c r="AQ74" s="701"/>
      <c r="AR74" s="701"/>
      <c r="AS74" s="701"/>
      <c r="AT74" s="701"/>
      <c r="AU74" s="701"/>
      <c r="AV74" s="701"/>
      <c r="AW74" s="701"/>
      <c r="AX74" s="701"/>
      <c r="AY74" s="701"/>
      <c r="AZ74" s="701"/>
      <c r="BA74" s="701"/>
      <c r="BB74" s="701"/>
      <c r="BC74" s="701"/>
      <c r="BD74" s="701"/>
      <c r="BE74" s="701"/>
      <c r="BF74" s="701"/>
      <c r="BG74" s="701"/>
      <c r="BH74" s="701"/>
      <c r="BI74" s="701"/>
      <c r="BJ74" s="701"/>
      <c r="BK74" s="701"/>
      <c r="BL74" s="701"/>
      <c r="BM74" s="701"/>
      <c r="BN74" s="701"/>
      <c r="BO74" s="701"/>
      <c r="BP74" s="701"/>
      <c r="BQ74" s="701"/>
      <c r="BR74" s="701"/>
      <c r="BS74" s="701"/>
      <c r="BT74" s="701"/>
      <c r="BU74" s="701"/>
      <c r="BV74" s="701"/>
      <c r="BW74" s="701"/>
      <c r="BX74" s="701"/>
      <c r="BY74" s="701"/>
      <c r="BZ74" s="701"/>
      <c r="CA74" s="701"/>
      <c r="CB74" s="701"/>
      <c r="CC74" s="701"/>
      <c r="CD74" s="701"/>
      <c r="CE74" s="701"/>
      <c r="CF74" s="701"/>
      <c r="CG74" s="701"/>
      <c r="CH74" s="701"/>
      <c r="CI74" s="701"/>
      <c r="CJ74" s="701"/>
      <c r="CK74" s="701"/>
      <c r="CL74" s="701"/>
      <c r="CM74" s="701"/>
      <c r="CN74" s="701"/>
      <c r="CO74" s="701"/>
      <c r="CP74" s="701"/>
      <c r="CQ74" s="701"/>
      <c r="CR74" s="701"/>
      <c r="CS74" s="701"/>
      <c r="CT74" s="701"/>
      <c r="CU74" s="701"/>
      <c r="CV74" s="701"/>
    </row>
    <row r="75" spans="2:100" x14ac:dyDescent="0.2">
      <c r="B75" s="700" t="s">
        <v>663</v>
      </c>
      <c r="C75" s="701"/>
      <c r="D75" s="701"/>
      <c r="E75" s="701"/>
      <c r="F75" s="701"/>
      <c r="G75" s="701"/>
      <c r="H75" s="701"/>
      <c r="I75" s="701"/>
      <c r="J75" s="701"/>
      <c r="K75" s="701"/>
      <c r="L75" s="701"/>
      <c r="M75" s="701"/>
      <c r="N75" s="701"/>
      <c r="O75" s="701"/>
      <c r="P75" s="701"/>
      <c r="Q75" s="701"/>
      <c r="R75" s="701"/>
      <c r="S75" s="701"/>
      <c r="T75" s="701"/>
      <c r="U75" s="701"/>
      <c r="V75" s="701"/>
      <c r="W75" s="701"/>
      <c r="X75" s="701"/>
      <c r="Y75" s="701"/>
      <c r="Z75" s="701"/>
      <c r="AA75" s="701"/>
      <c r="AB75" s="701"/>
      <c r="AC75" s="701"/>
      <c r="AD75" s="701"/>
      <c r="AE75" s="701"/>
      <c r="AF75" s="701"/>
      <c r="AG75" s="701"/>
      <c r="AH75" s="701"/>
      <c r="AI75" s="701"/>
      <c r="AJ75" s="701"/>
      <c r="AK75" s="701"/>
      <c r="AL75" s="701"/>
      <c r="AM75" s="701"/>
      <c r="AN75" s="701"/>
      <c r="AO75" s="701"/>
      <c r="AP75" s="701"/>
      <c r="AQ75" s="701"/>
      <c r="AR75" s="701"/>
      <c r="AS75" s="701"/>
      <c r="AT75" s="701"/>
      <c r="AU75" s="701"/>
      <c r="AV75" s="701"/>
      <c r="AW75" s="701"/>
      <c r="AX75" s="701"/>
      <c r="AY75" s="701"/>
      <c r="AZ75" s="701"/>
      <c r="BA75" s="701"/>
      <c r="BB75" s="701"/>
      <c r="BC75" s="701"/>
      <c r="BD75" s="701"/>
      <c r="BE75" s="701"/>
      <c r="BF75" s="701"/>
      <c r="BG75" s="701"/>
      <c r="BH75" s="701"/>
      <c r="BI75" s="701"/>
      <c r="BJ75" s="701"/>
      <c r="BK75" s="701"/>
      <c r="BL75" s="701"/>
      <c r="BM75" s="701"/>
      <c r="BN75" s="701"/>
      <c r="BO75" s="701"/>
      <c r="BP75" s="701"/>
      <c r="BQ75" s="701"/>
      <c r="BR75" s="701"/>
      <c r="BS75" s="701"/>
      <c r="BT75" s="701"/>
      <c r="BU75" s="701"/>
      <c r="BV75" s="701"/>
      <c r="BW75" s="701"/>
      <c r="BX75" s="701"/>
      <c r="BY75" s="701"/>
      <c r="BZ75" s="701"/>
      <c r="CA75" s="701"/>
      <c r="CB75" s="701"/>
      <c r="CC75" s="701"/>
      <c r="CD75" s="701"/>
      <c r="CE75" s="701"/>
      <c r="CF75" s="701"/>
      <c r="CG75" s="701"/>
      <c r="CH75" s="701"/>
      <c r="CI75" s="701"/>
      <c r="CJ75" s="701"/>
      <c r="CK75" s="701"/>
      <c r="CL75" s="701"/>
      <c r="CM75" s="701"/>
      <c r="CN75" s="701"/>
      <c r="CO75" s="701"/>
      <c r="CP75" s="701"/>
      <c r="CQ75" s="701"/>
      <c r="CR75" s="701"/>
      <c r="CS75" s="701"/>
      <c r="CT75" s="701"/>
      <c r="CU75" s="701"/>
      <c r="CV75" s="701"/>
    </row>
    <row r="76" spans="2:100" x14ac:dyDescent="0.2">
      <c r="B76" s="701"/>
      <c r="C76" s="701"/>
      <c r="D76" s="701"/>
      <c r="E76" s="701"/>
      <c r="F76" s="701"/>
      <c r="G76" s="701"/>
      <c r="H76" s="701"/>
      <c r="I76" s="701"/>
      <c r="J76" s="701"/>
      <c r="K76" s="701"/>
      <c r="L76" s="701"/>
      <c r="M76" s="701"/>
      <c r="N76" s="701"/>
      <c r="O76" s="701"/>
      <c r="P76" s="701"/>
      <c r="Q76" s="701"/>
      <c r="R76" s="701"/>
      <c r="S76" s="701"/>
      <c r="T76" s="701"/>
      <c r="U76" s="701"/>
      <c r="V76" s="701"/>
      <c r="W76" s="701"/>
      <c r="X76" s="701"/>
      <c r="Y76" s="701"/>
      <c r="Z76" s="701"/>
      <c r="AA76" s="701"/>
      <c r="AB76" s="701"/>
      <c r="AC76" s="701"/>
      <c r="AD76" s="701"/>
      <c r="AE76" s="701"/>
      <c r="AF76" s="701"/>
      <c r="AG76" s="701"/>
      <c r="AH76" s="701"/>
      <c r="AI76" s="701"/>
      <c r="AJ76" s="701"/>
      <c r="AK76" s="701"/>
      <c r="AL76" s="701"/>
      <c r="AM76" s="701"/>
      <c r="AN76" s="701"/>
      <c r="AO76" s="701"/>
      <c r="AP76" s="701"/>
      <c r="AQ76" s="701"/>
      <c r="AR76" s="701"/>
      <c r="AS76" s="701"/>
      <c r="AT76" s="701"/>
      <c r="AU76" s="701"/>
      <c r="AV76" s="701"/>
      <c r="AW76" s="701"/>
      <c r="AX76" s="701"/>
      <c r="AY76" s="701"/>
      <c r="AZ76" s="701"/>
      <c r="BA76" s="701"/>
      <c r="BB76" s="701"/>
      <c r="BC76" s="701"/>
      <c r="BD76" s="701"/>
      <c r="BE76" s="701"/>
      <c r="BF76" s="701"/>
      <c r="BG76" s="701"/>
      <c r="BH76" s="701"/>
      <c r="BI76" s="701"/>
      <c r="BJ76" s="701"/>
      <c r="BK76" s="701"/>
      <c r="BL76" s="701"/>
      <c r="BM76" s="701"/>
      <c r="BN76" s="701"/>
      <c r="BO76" s="701"/>
      <c r="BP76" s="701"/>
      <c r="BQ76" s="701"/>
      <c r="BR76" s="701"/>
      <c r="BS76" s="701"/>
      <c r="BT76" s="701"/>
      <c r="BU76" s="701"/>
      <c r="BV76" s="701"/>
      <c r="BW76" s="701"/>
      <c r="BX76" s="701"/>
      <c r="BY76" s="701"/>
      <c r="BZ76" s="701"/>
      <c r="CA76" s="701"/>
      <c r="CB76" s="701"/>
      <c r="CC76" s="701"/>
      <c r="CD76" s="701"/>
      <c r="CE76" s="701"/>
      <c r="CF76" s="701"/>
      <c r="CG76" s="701"/>
      <c r="CH76" s="701"/>
      <c r="CI76" s="701"/>
      <c r="CJ76" s="701"/>
      <c r="CK76" s="701"/>
      <c r="CL76" s="701"/>
      <c r="CM76" s="701"/>
      <c r="CN76" s="701"/>
      <c r="CO76" s="701"/>
      <c r="CP76" s="701"/>
      <c r="CQ76" s="701"/>
      <c r="CR76" s="701"/>
      <c r="CS76" s="701"/>
      <c r="CT76" s="701"/>
      <c r="CU76" s="701"/>
      <c r="CV76" s="701"/>
    </row>
    <row r="77" spans="2:100" x14ac:dyDescent="0.2">
      <c r="B77" s="701"/>
      <c r="C77" s="701"/>
      <c r="D77" s="701"/>
      <c r="E77" s="701"/>
      <c r="F77" s="701"/>
      <c r="G77" s="701"/>
      <c r="H77" s="701"/>
      <c r="I77" s="701"/>
      <c r="J77" s="701"/>
      <c r="K77" s="701"/>
      <c r="L77" s="701"/>
      <c r="M77" s="701"/>
      <c r="N77" s="701"/>
      <c r="O77" s="701"/>
      <c r="P77" s="701"/>
      <c r="Q77" s="701"/>
      <c r="R77" s="701"/>
      <c r="S77" s="701"/>
      <c r="T77" s="701"/>
      <c r="U77" s="701"/>
      <c r="V77" s="701"/>
      <c r="W77" s="701"/>
      <c r="X77" s="701"/>
      <c r="Y77" s="701"/>
      <c r="Z77" s="701"/>
      <c r="AA77" s="701"/>
      <c r="AB77" s="701"/>
      <c r="AC77" s="701"/>
      <c r="AD77" s="701"/>
      <c r="AE77" s="701"/>
      <c r="AF77" s="701"/>
      <c r="AG77" s="701"/>
      <c r="AH77" s="701"/>
      <c r="AI77" s="701"/>
      <c r="AJ77" s="701"/>
      <c r="AK77" s="701"/>
      <c r="AL77" s="701"/>
      <c r="AM77" s="701"/>
      <c r="AN77" s="701"/>
      <c r="AO77" s="701"/>
      <c r="AP77" s="701"/>
      <c r="AQ77" s="701"/>
      <c r="AR77" s="701"/>
      <c r="AS77" s="701"/>
      <c r="AT77" s="701"/>
      <c r="AU77" s="701"/>
      <c r="AV77" s="701"/>
      <c r="AW77" s="701"/>
      <c r="AX77" s="701"/>
      <c r="AY77" s="701"/>
      <c r="AZ77" s="701"/>
      <c r="BA77" s="701"/>
      <c r="BB77" s="701"/>
      <c r="BC77" s="701"/>
      <c r="BD77" s="701"/>
      <c r="BE77" s="701"/>
      <c r="BF77" s="701"/>
      <c r="BG77" s="701"/>
      <c r="BH77" s="701"/>
      <c r="BI77" s="701"/>
      <c r="BJ77" s="701"/>
      <c r="BK77" s="701"/>
      <c r="BL77" s="701"/>
      <c r="BM77" s="701"/>
      <c r="BN77" s="701"/>
      <c r="BO77" s="701"/>
      <c r="BP77" s="701"/>
      <c r="BQ77" s="701"/>
      <c r="BR77" s="701"/>
      <c r="BS77" s="701"/>
      <c r="BT77" s="701"/>
      <c r="BU77" s="701"/>
      <c r="BV77" s="701"/>
      <c r="BW77" s="701"/>
      <c r="BX77" s="701"/>
      <c r="BY77" s="701"/>
      <c r="BZ77" s="701"/>
      <c r="CA77" s="701"/>
      <c r="CB77" s="701"/>
      <c r="CC77" s="701"/>
      <c r="CD77" s="701"/>
      <c r="CE77" s="701"/>
      <c r="CF77" s="701"/>
      <c r="CG77" s="701"/>
      <c r="CH77" s="701"/>
      <c r="CI77" s="701"/>
      <c r="CJ77" s="701"/>
      <c r="CK77" s="701"/>
      <c r="CL77" s="701"/>
      <c r="CM77" s="701"/>
      <c r="CN77" s="701"/>
      <c r="CO77" s="701"/>
      <c r="CP77" s="701"/>
      <c r="CQ77" s="701"/>
      <c r="CR77" s="701"/>
      <c r="CS77" s="701"/>
      <c r="CT77" s="701"/>
      <c r="CU77" s="701"/>
      <c r="CV77" s="701"/>
    </row>
    <row r="78" spans="2:100" x14ac:dyDescent="0.2">
      <c r="B78" s="701"/>
      <c r="C78" s="701"/>
      <c r="D78" s="701"/>
      <c r="E78" s="701"/>
      <c r="F78" s="701"/>
      <c r="G78" s="701"/>
      <c r="H78" s="701"/>
      <c r="I78" s="701"/>
      <c r="J78" s="701"/>
      <c r="K78" s="701"/>
      <c r="L78" s="701"/>
      <c r="M78" s="701"/>
      <c r="N78" s="701"/>
      <c r="O78" s="701"/>
      <c r="P78" s="701"/>
      <c r="Q78" s="701"/>
      <c r="R78" s="701"/>
      <c r="S78" s="701"/>
      <c r="T78" s="701"/>
      <c r="U78" s="701"/>
      <c r="V78" s="701"/>
      <c r="W78" s="701"/>
      <c r="X78" s="701"/>
      <c r="Y78" s="701"/>
      <c r="Z78" s="701"/>
      <c r="AA78" s="701"/>
      <c r="AB78" s="701"/>
      <c r="AC78" s="701"/>
      <c r="AD78" s="701"/>
      <c r="AE78" s="701"/>
      <c r="AF78" s="701"/>
      <c r="AG78" s="701"/>
      <c r="AH78" s="701"/>
      <c r="AI78" s="701"/>
      <c r="AJ78" s="701"/>
      <c r="AK78" s="701"/>
      <c r="AL78" s="701"/>
      <c r="AM78" s="701"/>
      <c r="AN78" s="701"/>
      <c r="AO78" s="701"/>
      <c r="AP78" s="701"/>
      <c r="AQ78" s="701"/>
      <c r="AR78" s="701"/>
      <c r="AS78" s="701"/>
      <c r="AT78" s="701"/>
      <c r="AU78" s="701"/>
      <c r="AV78" s="701"/>
      <c r="AW78" s="701"/>
      <c r="AX78" s="701"/>
      <c r="AY78" s="701"/>
      <c r="AZ78" s="701"/>
      <c r="BA78" s="701"/>
      <c r="BB78" s="701"/>
      <c r="BC78" s="701"/>
      <c r="BD78" s="701"/>
      <c r="BE78" s="701"/>
      <c r="BF78" s="701"/>
      <c r="BG78" s="701"/>
      <c r="BH78" s="701"/>
      <c r="BI78" s="701"/>
      <c r="BJ78" s="701"/>
      <c r="BK78" s="701"/>
      <c r="BL78" s="701"/>
      <c r="BM78" s="701"/>
      <c r="BN78" s="701"/>
      <c r="BO78" s="701"/>
      <c r="BP78" s="701"/>
      <c r="BQ78" s="701"/>
      <c r="BR78" s="701"/>
      <c r="BS78" s="701"/>
      <c r="BT78" s="701"/>
      <c r="BU78" s="701"/>
      <c r="BV78" s="701"/>
      <c r="BW78" s="701"/>
      <c r="BX78" s="701"/>
      <c r="BY78" s="701"/>
      <c r="BZ78" s="701"/>
      <c r="CA78" s="701"/>
      <c r="CB78" s="701"/>
      <c r="CC78" s="701"/>
      <c r="CD78" s="701"/>
      <c r="CE78" s="701"/>
      <c r="CF78" s="701"/>
      <c r="CG78" s="701"/>
      <c r="CH78" s="701"/>
      <c r="CI78" s="701"/>
      <c r="CJ78" s="701"/>
      <c r="CK78" s="701"/>
      <c r="CL78" s="701"/>
      <c r="CM78" s="701"/>
      <c r="CN78" s="701"/>
      <c r="CO78" s="701"/>
      <c r="CP78" s="701"/>
      <c r="CQ78" s="701"/>
      <c r="CR78" s="701"/>
      <c r="CS78" s="701"/>
      <c r="CT78" s="701"/>
      <c r="CU78" s="701"/>
      <c r="CV78" s="701"/>
    </row>
    <row r="79" spans="2:100" ht="6" customHeight="1" x14ac:dyDescent="0.2">
      <c r="B79" s="701"/>
      <c r="C79" s="701"/>
      <c r="D79" s="701"/>
      <c r="E79" s="701"/>
      <c r="F79" s="701"/>
      <c r="G79" s="701"/>
      <c r="H79" s="701"/>
      <c r="I79" s="701"/>
      <c r="J79" s="701"/>
      <c r="K79" s="701"/>
      <c r="L79" s="701"/>
      <c r="M79" s="701"/>
      <c r="N79" s="701"/>
      <c r="O79" s="701"/>
      <c r="P79" s="701"/>
      <c r="Q79" s="701"/>
      <c r="R79" s="701"/>
      <c r="S79" s="701"/>
      <c r="T79" s="701"/>
      <c r="U79" s="701"/>
      <c r="V79" s="701"/>
      <c r="W79" s="701"/>
      <c r="X79" s="701"/>
      <c r="Y79" s="701"/>
      <c r="Z79" s="701"/>
      <c r="AA79" s="701"/>
      <c r="AB79" s="701"/>
      <c r="AC79" s="701"/>
      <c r="AD79" s="701"/>
      <c r="AE79" s="701"/>
      <c r="AF79" s="701"/>
      <c r="AG79" s="701"/>
      <c r="AH79" s="701"/>
      <c r="AI79" s="701"/>
      <c r="AJ79" s="701"/>
      <c r="AK79" s="701"/>
      <c r="AL79" s="701"/>
      <c r="AM79" s="701"/>
      <c r="AN79" s="701"/>
      <c r="AO79" s="701"/>
      <c r="AP79" s="701"/>
      <c r="AQ79" s="701"/>
      <c r="AR79" s="701"/>
      <c r="AS79" s="701"/>
      <c r="AT79" s="701"/>
      <c r="AU79" s="701"/>
      <c r="AV79" s="701"/>
      <c r="AW79" s="701"/>
      <c r="AX79" s="701"/>
      <c r="AY79" s="701"/>
      <c r="AZ79" s="701"/>
      <c r="BA79" s="701"/>
      <c r="BB79" s="701"/>
      <c r="BC79" s="701"/>
      <c r="BD79" s="701"/>
      <c r="BE79" s="701"/>
      <c r="BF79" s="701"/>
      <c r="BG79" s="701"/>
      <c r="BH79" s="701"/>
      <c r="BI79" s="701"/>
      <c r="BJ79" s="701"/>
      <c r="BK79" s="701"/>
      <c r="BL79" s="701"/>
      <c r="BM79" s="701"/>
      <c r="BN79" s="701"/>
      <c r="BO79" s="701"/>
      <c r="BP79" s="701"/>
      <c r="BQ79" s="701"/>
      <c r="BR79" s="701"/>
      <c r="BS79" s="701"/>
      <c r="BT79" s="701"/>
      <c r="BU79" s="701"/>
      <c r="BV79" s="701"/>
      <c r="BW79" s="701"/>
      <c r="BX79" s="701"/>
      <c r="BY79" s="701"/>
      <c r="BZ79" s="701"/>
      <c r="CA79" s="701"/>
      <c r="CB79" s="701"/>
      <c r="CC79" s="701"/>
      <c r="CD79" s="701"/>
      <c r="CE79" s="701"/>
      <c r="CF79" s="701"/>
      <c r="CG79" s="701"/>
      <c r="CH79" s="701"/>
      <c r="CI79" s="701"/>
      <c r="CJ79" s="701"/>
      <c r="CK79" s="701"/>
      <c r="CL79" s="701"/>
      <c r="CM79" s="701"/>
      <c r="CN79" s="701"/>
      <c r="CO79" s="701"/>
      <c r="CP79" s="701"/>
      <c r="CQ79" s="701"/>
      <c r="CR79" s="701"/>
      <c r="CS79" s="701"/>
      <c r="CT79" s="701"/>
      <c r="CU79" s="701"/>
      <c r="CV79" s="701"/>
    </row>
    <row r="80" spans="2:100" x14ac:dyDescent="0.2">
      <c r="B80" s="700" t="s">
        <v>735</v>
      </c>
      <c r="C80" s="701"/>
      <c r="D80" s="701"/>
      <c r="E80" s="701"/>
      <c r="F80" s="701"/>
      <c r="G80" s="701"/>
      <c r="H80" s="701"/>
      <c r="I80" s="701"/>
      <c r="J80" s="701"/>
      <c r="K80" s="701"/>
      <c r="L80" s="701"/>
      <c r="M80" s="701"/>
      <c r="N80" s="701"/>
      <c r="O80" s="701"/>
      <c r="P80" s="701"/>
      <c r="Q80" s="701"/>
      <c r="R80" s="701"/>
      <c r="S80" s="701"/>
      <c r="T80" s="701"/>
      <c r="U80" s="701"/>
      <c r="V80" s="701"/>
      <c r="W80" s="701"/>
      <c r="X80" s="701"/>
      <c r="Y80" s="701"/>
      <c r="Z80" s="701"/>
      <c r="AA80" s="701"/>
      <c r="AB80" s="701"/>
      <c r="AC80" s="701"/>
      <c r="AD80" s="701"/>
      <c r="AE80" s="701"/>
      <c r="AF80" s="701"/>
      <c r="AG80" s="701"/>
      <c r="AH80" s="701"/>
      <c r="AI80" s="701"/>
      <c r="AJ80" s="701"/>
      <c r="AK80" s="701"/>
      <c r="AL80" s="701"/>
      <c r="AM80" s="701"/>
      <c r="AN80" s="701"/>
      <c r="AO80" s="701"/>
      <c r="AP80" s="701"/>
      <c r="AQ80" s="701"/>
      <c r="AR80" s="701"/>
      <c r="AS80" s="701"/>
      <c r="AT80" s="701"/>
      <c r="AU80" s="701"/>
      <c r="AV80" s="701"/>
      <c r="AW80" s="701"/>
      <c r="AX80" s="701"/>
      <c r="AY80" s="701"/>
      <c r="AZ80" s="701"/>
      <c r="BA80" s="701"/>
      <c r="BB80" s="701"/>
      <c r="BC80" s="701"/>
      <c r="BD80" s="701"/>
      <c r="BE80" s="701"/>
      <c r="BF80" s="701"/>
      <c r="BG80" s="701"/>
      <c r="BH80" s="701"/>
      <c r="BI80" s="701"/>
      <c r="BJ80" s="701"/>
      <c r="BK80" s="701"/>
      <c r="BL80" s="701"/>
      <c r="BM80" s="701"/>
      <c r="BN80" s="701"/>
      <c r="BO80" s="701"/>
      <c r="BP80" s="701"/>
      <c r="BQ80" s="701"/>
      <c r="BR80" s="701"/>
      <c r="BS80" s="701"/>
      <c r="BT80" s="701"/>
      <c r="BU80" s="701"/>
      <c r="BV80" s="701"/>
      <c r="BW80" s="701"/>
      <c r="BX80" s="701"/>
      <c r="BY80" s="701"/>
      <c r="BZ80" s="701"/>
      <c r="CA80" s="701"/>
      <c r="CB80" s="701"/>
      <c r="CC80" s="701"/>
      <c r="CD80" s="701"/>
      <c r="CE80" s="701"/>
      <c r="CF80" s="701"/>
      <c r="CG80" s="701"/>
      <c r="CH80" s="701"/>
      <c r="CI80" s="701"/>
      <c r="CJ80" s="701"/>
      <c r="CK80" s="701"/>
      <c r="CL80" s="701"/>
      <c r="CM80" s="701"/>
      <c r="CN80" s="701"/>
      <c r="CO80" s="701"/>
      <c r="CP80" s="701"/>
      <c r="CQ80" s="701"/>
      <c r="CR80" s="701"/>
      <c r="CS80" s="701"/>
      <c r="CT80" s="701"/>
      <c r="CU80" s="701"/>
      <c r="CV80" s="701"/>
    </row>
    <row r="81" spans="2:100" ht="6" customHeight="1" x14ac:dyDescent="0.2">
      <c r="B81" s="701"/>
      <c r="C81" s="701"/>
      <c r="D81" s="701"/>
      <c r="E81" s="701"/>
      <c r="F81" s="701"/>
      <c r="G81" s="701"/>
      <c r="H81" s="701"/>
      <c r="I81" s="701"/>
      <c r="J81" s="701"/>
      <c r="K81" s="701"/>
      <c r="L81" s="701"/>
      <c r="M81" s="701"/>
      <c r="N81" s="701"/>
      <c r="O81" s="701"/>
      <c r="P81" s="701"/>
      <c r="Q81" s="701"/>
      <c r="R81" s="701"/>
      <c r="S81" s="701"/>
      <c r="T81" s="701"/>
      <c r="U81" s="701"/>
      <c r="V81" s="701"/>
      <c r="W81" s="701"/>
      <c r="X81" s="701"/>
      <c r="Y81" s="701"/>
      <c r="Z81" s="701"/>
      <c r="AA81" s="701"/>
      <c r="AB81" s="701"/>
      <c r="AC81" s="701"/>
      <c r="AD81" s="701"/>
      <c r="AE81" s="701"/>
      <c r="AF81" s="701"/>
      <c r="AG81" s="701"/>
      <c r="AH81" s="701"/>
      <c r="AI81" s="701"/>
      <c r="AJ81" s="701"/>
      <c r="AK81" s="701"/>
      <c r="AL81" s="701"/>
      <c r="AM81" s="701"/>
      <c r="AN81" s="701"/>
      <c r="AO81" s="701"/>
      <c r="AP81" s="701"/>
      <c r="AQ81" s="701"/>
      <c r="AR81" s="701"/>
      <c r="AS81" s="701"/>
      <c r="AT81" s="701"/>
      <c r="AU81" s="701"/>
      <c r="AV81" s="701"/>
      <c r="AW81" s="701"/>
      <c r="AX81" s="701"/>
      <c r="AY81" s="701"/>
      <c r="AZ81" s="701"/>
      <c r="BA81" s="701"/>
      <c r="BB81" s="701"/>
      <c r="BC81" s="701"/>
      <c r="BD81" s="701"/>
      <c r="BE81" s="701"/>
      <c r="BF81" s="701"/>
      <c r="BG81" s="701"/>
      <c r="BH81" s="701"/>
      <c r="BI81" s="701"/>
      <c r="BJ81" s="701"/>
      <c r="BK81" s="701"/>
      <c r="BL81" s="701"/>
      <c r="BM81" s="701"/>
      <c r="BN81" s="701"/>
      <c r="BO81" s="701"/>
      <c r="BP81" s="701"/>
      <c r="BQ81" s="701"/>
      <c r="BR81" s="701"/>
      <c r="BS81" s="701"/>
      <c r="BT81" s="701"/>
      <c r="BU81" s="701"/>
      <c r="BV81" s="701"/>
      <c r="BW81" s="701"/>
      <c r="BX81" s="701"/>
      <c r="BY81" s="701"/>
      <c r="BZ81" s="701"/>
      <c r="CA81" s="701"/>
      <c r="CB81" s="701"/>
      <c r="CC81" s="701"/>
      <c r="CD81" s="701"/>
      <c r="CE81" s="701"/>
      <c r="CF81" s="701"/>
      <c r="CG81" s="701"/>
      <c r="CH81" s="701"/>
      <c r="CI81" s="701"/>
      <c r="CJ81" s="701"/>
      <c r="CK81" s="701"/>
      <c r="CL81" s="701"/>
      <c r="CM81" s="701"/>
      <c r="CN81" s="701"/>
      <c r="CO81" s="701"/>
      <c r="CP81" s="701"/>
      <c r="CQ81" s="701"/>
      <c r="CR81" s="701"/>
      <c r="CS81" s="701"/>
      <c r="CT81" s="701"/>
      <c r="CU81" s="701"/>
      <c r="CV81" s="701"/>
    </row>
    <row r="82" spans="2:100" x14ac:dyDescent="0.2">
      <c r="B82" s="191" t="s">
        <v>664</v>
      </c>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c r="AM82" s="192"/>
      <c r="AN82" s="192"/>
      <c r="AO82" s="192"/>
      <c r="AP82" s="192"/>
      <c r="AQ82" s="192"/>
      <c r="AR82" s="192"/>
      <c r="AS82" s="192"/>
      <c r="AT82" s="192"/>
      <c r="AU82" s="192"/>
      <c r="AV82" s="192"/>
      <c r="AW82" s="192"/>
      <c r="AX82" s="192"/>
      <c r="AY82" s="192"/>
      <c r="AZ82" s="192"/>
      <c r="BA82" s="192"/>
      <c r="BB82" s="192"/>
      <c r="BC82" s="192"/>
      <c r="BD82" s="192"/>
      <c r="BE82" s="192"/>
      <c r="BF82" s="192"/>
      <c r="BG82" s="192"/>
      <c r="BH82" s="192"/>
      <c r="BI82" s="192"/>
      <c r="BJ82" s="192"/>
      <c r="BK82" s="192"/>
      <c r="BL82" s="192"/>
      <c r="BM82" s="192"/>
      <c r="BN82" s="192"/>
      <c r="BO82" s="192"/>
      <c r="BP82" s="192"/>
      <c r="BQ82" s="192"/>
      <c r="BR82" s="192"/>
      <c r="BS82" s="192"/>
      <c r="BT82" s="192"/>
      <c r="BU82" s="192"/>
      <c r="BV82" s="192"/>
      <c r="BW82" s="192"/>
      <c r="BX82" s="192"/>
      <c r="BY82" s="192"/>
      <c r="BZ82" s="192"/>
      <c r="CA82" s="192"/>
      <c r="CB82" s="192"/>
      <c r="CC82" s="192"/>
      <c r="CD82" s="192"/>
      <c r="CE82" s="192"/>
      <c r="CF82" s="192"/>
      <c r="CG82" s="192"/>
      <c r="CH82" s="192"/>
      <c r="CI82" s="192"/>
      <c r="CJ82" s="192"/>
      <c r="CK82" s="192"/>
      <c r="CL82" s="192"/>
      <c r="CM82" s="192"/>
      <c r="CN82" s="192"/>
      <c r="CO82" s="192"/>
      <c r="CP82" s="192"/>
      <c r="CQ82" s="192"/>
      <c r="CR82" s="192"/>
      <c r="CS82" s="192"/>
      <c r="CT82" s="192"/>
      <c r="CU82" s="192"/>
      <c r="CV82" s="192"/>
    </row>
    <row r="83" spans="2:100" x14ac:dyDescent="0.2">
      <c r="B83" s="191" t="s">
        <v>665</v>
      </c>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t="s">
        <v>666</v>
      </c>
      <c r="AG83" s="192"/>
      <c r="AH83" s="192"/>
      <c r="AI83" s="192"/>
      <c r="AJ83" s="192"/>
      <c r="AK83" s="192"/>
      <c r="AL83" s="192"/>
      <c r="AM83" s="192"/>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2"/>
      <c r="BN83" s="192"/>
      <c r="BO83" s="192"/>
      <c r="BP83" s="192"/>
      <c r="BQ83" s="192"/>
      <c r="BR83" s="192"/>
      <c r="BS83" s="192"/>
      <c r="BT83" s="192"/>
      <c r="BU83" s="192"/>
      <c r="BV83" s="192"/>
      <c r="BW83" s="192"/>
      <c r="BX83" s="192"/>
      <c r="BY83" s="192"/>
      <c r="BZ83" s="192"/>
      <c r="CA83" s="192"/>
      <c r="CB83" s="192"/>
      <c r="CC83" s="192"/>
      <c r="CD83" s="192"/>
      <c r="CE83" s="192"/>
      <c r="CF83" s="192"/>
      <c r="CG83" s="192"/>
      <c r="CH83" s="192"/>
      <c r="CI83" s="192"/>
      <c r="CJ83" s="192"/>
      <c r="CK83" s="192"/>
      <c r="CL83" s="192"/>
      <c r="CM83" s="192"/>
      <c r="CN83" s="192"/>
      <c r="CO83" s="192"/>
      <c r="CP83" s="192"/>
      <c r="CQ83" s="192"/>
      <c r="CR83" s="192"/>
      <c r="CS83" s="192"/>
      <c r="CT83" s="192"/>
      <c r="CU83" s="192"/>
      <c r="CV83" s="192"/>
    </row>
    <row r="84" spans="2:100" x14ac:dyDescent="0.2">
      <c r="B84" s="191" t="s">
        <v>667</v>
      </c>
      <c r="C84" s="192"/>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c r="BP84" s="192"/>
      <c r="BQ84" s="192"/>
      <c r="BR84" s="192"/>
      <c r="BS84" s="192"/>
      <c r="BT84" s="192"/>
      <c r="BU84" s="192"/>
      <c r="BV84" s="192"/>
      <c r="BW84" s="192"/>
      <c r="BX84" s="192"/>
      <c r="BY84" s="192"/>
      <c r="BZ84" s="192"/>
      <c r="CA84" s="192"/>
      <c r="CB84" s="192"/>
      <c r="CC84" s="192"/>
      <c r="CD84" s="192"/>
      <c r="CE84" s="192"/>
      <c r="CF84" s="192"/>
      <c r="CG84" s="192"/>
      <c r="CH84" s="192"/>
      <c r="CI84" s="192"/>
      <c r="CJ84" s="192"/>
      <c r="CK84" s="192"/>
      <c r="CL84" s="192"/>
      <c r="CM84" s="192"/>
      <c r="CN84" s="192"/>
      <c r="CO84" s="192"/>
      <c r="CP84" s="192"/>
      <c r="CQ84" s="192"/>
      <c r="CR84" s="192"/>
      <c r="CS84" s="192"/>
      <c r="CT84" s="192"/>
      <c r="CU84" s="192"/>
      <c r="CV84" s="192"/>
    </row>
    <row r="85" spans="2:100" x14ac:dyDescent="0.2">
      <c r="B85" s="700" t="s">
        <v>668</v>
      </c>
      <c r="C85" s="701"/>
      <c r="D85" s="701"/>
      <c r="E85" s="701"/>
      <c r="F85" s="701"/>
      <c r="G85" s="701"/>
      <c r="H85" s="701"/>
      <c r="I85" s="701"/>
      <c r="J85" s="701"/>
      <c r="K85" s="701"/>
      <c r="L85" s="701"/>
      <c r="M85" s="701"/>
      <c r="N85" s="701"/>
      <c r="O85" s="701"/>
      <c r="P85" s="701"/>
      <c r="Q85" s="701"/>
      <c r="R85" s="701"/>
      <c r="S85" s="701"/>
      <c r="T85" s="701"/>
      <c r="U85" s="701"/>
      <c r="V85" s="701"/>
      <c r="W85" s="701"/>
      <c r="X85" s="701"/>
      <c r="Y85" s="701"/>
      <c r="Z85" s="701"/>
      <c r="AA85" s="701"/>
      <c r="AB85" s="701"/>
      <c r="AC85" s="701"/>
      <c r="AD85" s="701"/>
      <c r="AE85" s="701"/>
      <c r="AF85" s="701"/>
      <c r="AG85" s="701"/>
      <c r="AH85" s="701"/>
      <c r="AI85" s="701"/>
      <c r="AJ85" s="701"/>
      <c r="AK85" s="701"/>
      <c r="AL85" s="701"/>
      <c r="AM85" s="701"/>
      <c r="AN85" s="701"/>
      <c r="AO85" s="701"/>
      <c r="AP85" s="701"/>
      <c r="AQ85" s="701"/>
      <c r="AR85" s="701"/>
      <c r="AS85" s="701"/>
      <c r="AT85" s="701"/>
      <c r="AU85" s="701"/>
      <c r="AV85" s="701"/>
      <c r="AW85" s="701"/>
      <c r="AX85" s="701"/>
      <c r="AY85" s="701"/>
      <c r="AZ85" s="701"/>
      <c r="BA85" s="701"/>
      <c r="BB85" s="701"/>
      <c r="BC85" s="701"/>
      <c r="BD85" s="701"/>
      <c r="BE85" s="701"/>
      <c r="BF85" s="701"/>
      <c r="BG85" s="701"/>
      <c r="BH85" s="701"/>
      <c r="BI85" s="701"/>
      <c r="BJ85" s="701"/>
      <c r="BK85" s="701"/>
      <c r="BL85" s="701"/>
      <c r="BM85" s="701"/>
      <c r="BN85" s="701"/>
      <c r="BO85" s="701"/>
      <c r="BP85" s="701"/>
      <c r="BQ85" s="701"/>
      <c r="BR85" s="701"/>
      <c r="BS85" s="701"/>
      <c r="BT85" s="701"/>
      <c r="BU85" s="701"/>
      <c r="BV85" s="701"/>
      <c r="BW85" s="701"/>
      <c r="BX85" s="701"/>
      <c r="BY85" s="701"/>
      <c r="BZ85" s="701"/>
      <c r="CA85" s="701"/>
      <c r="CB85" s="701"/>
      <c r="CC85" s="701"/>
      <c r="CD85" s="701"/>
      <c r="CE85" s="701"/>
      <c r="CF85" s="701"/>
      <c r="CG85" s="701"/>
      <c r="CH85" s="701"/>
      <c r="CI85" s="701"/>
      <c r="CJ85" s="701"/>
      <c r="CK85" s="701"/>
      <c r="CL85" s="701"/>
      <c r="CM85" s="701"/>
      <c r="CN85" s="701"/>
      <c r="CO85" s="701"/>
      <c r="CP85" s="701"/>
      <c r="CQ85" s="701"/>
      <c r="CR85" s="701"/>
      <c r="CS85" s="701"/>
      <c r="CT85" s="701"/>
      <c r="CU85" s="701"/>
      <c r="CV85" s="701"/>
    </row>
    <row r="86" spans="2:100" x14ac:dyDescent="0.2">
      <c r="B86" s="701"/>
      <c r="C86" s="701"/>
      <c r="D86" s="701"/>
      <c r="E86" s="701"/>
      <c r="F86" s="701"/>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701"/>
      <c r="AK86" s="701"/>
      <c r="AL86" s="701"/>
      <c r="AM86" s="701"/>
      <c r="AN86" s="701"/>
      <c r="AO86" s="701"/>
      <c r="AP86" s="701"/>
      <c r="AQ86" s="701"/>
      <c r="AR86" s="701"/>
      <c r="AS86" s="701"/>
      <c r="AT86" s="701"/>
      <c r="AU86" s="701"/>
      <c r="AV86" s="701"/>
      <c r="AW86" s="701"/>
      <c r="AX86" s="701"/>
      <c r="AY86" s="701"/>
      <c r="AZ86" s="701"/>
      <c r="BA86" s="701"/>
      <c r="BB86" s="701"/>
      <c r="BC86" s="701"/>
      <c r="BD86" s="701"/>
      <c r="BE86" s="701"/>
      <c r="BF86" s="701"/>
      <c r="BG86" s="701"/>
      <c r="BH86" s="701"/>
      <c r="BI86" s="701"/>
      <c r="BJ86" s="701"/>
      <c r="BK86" s="701"/>
      <c r="BL86" s="701"/>
      <c r="BM86" s="701"/>
      <c r="BN86" s="701"/>
      <c r="BO86" s="701"/>
      <c r="BP86" s="701"/>
      <c r="BQ86" s="701"/>
      <c r="BR86" s="701"/>
      <c r="BS86" s="701"/>
      <c r="BT86" s="701"/>
      <c r="BU86" s="701"/>
      <c r="BV86" s="701"/>
      <c r="BW86" s="701"/>
      <c r="BX86" s="701"/>
      <c r="BY86" s="701"/>
      <c r="BZ86" s="701"/>
      <c r="CA86" s="701"/>
      <c r="CB86" s="701"/>
      <c r="CC86" s="701"/>
      <c r="CD86" s="701"/>
      <c r="CE86" s="701"/>
      <c r="CF86" s="701"/>
      <c r="CG86" s="701"/>
      <c r="CH86" s="701"/>
      <c r="CI86" s="701"/>
      <c r="CJ86" s="701"/>
      <c r="CK86" s="701"/>
      <c r="CL86" s="701"/>
      <c r="CM86" s="701"/>
      <c r="CN86" s="701"/>
      <c r="CO86" s="701"/>
      <c r="CP86" s="701"/>
      <c r="CQ86" s="701"/>
      <c r="CR86" s="701"/>
      <c r="CS86" s="701"/>
      <c r="CT86" s="701"/>
      <c r="CU86" s="701"/>
      <c r="CV86" s="701"/>
    </row>
  </sheetData>
  <mergeCells count="229">
    <mergeCell ref="B73:CV74"/>
    <mergeCell ref="B75:CV79"/>
    <mergeCell ref="B80:CV81"/>
    <mergeCell ref="B85:CV86"/>
    <mergeCell ref="C68:P68"/>
    <mergeCell ref="T68:BH68"/>
    <mergeCell ref="C69:P69"/>
    <mergeCell ref="T69:BH69"/>
    <mergeCell ref="D70:F70"/>
    <mergeCell ref="I70:S70"/>
    <mergeCell ref="T70:U70"/>
    <mergeCell ref="V70:X70"/>
    <mergeCell ref="D63:F63"/>
    <mergeCell ref="I63:S63"/>
    <mergeCell ref="T63:U63"/>
    <mergeCell ref="V63:X63"/>
    <mergeCell ref="C66:BH66"/>
    <mergeCell ref="C67:BH67"/>
    <mergeCell ref="K60:AE60"/>
    <mergeCell ref="AG60:BA60"/>
    <mergeCell ref="BC60:BW60"/>
    <mergeCell ref="BZ60:CK60"/>
    <mergeCell ref="K61:AE61"/>
    <mergeCell ref="AG61:BA61"/>
    <mergeCell ref="BC61:BW61"/>
    <mergeCell ref="BZ61:CK61"/>
    <mergeCell ref="AT57:BG57"/>
    <mergeCell ref="BI57:CC57"/>
    <mergeCell ref="X58:AR58"/>
    <mergeCell ref="AT58:BG58"/>
    <mergeCell ref="BI58:CC58"/>
    <mergeCell ref="X56:AR57"/>
    <mergeCell ref="B53:F54"/>
    <mergeCell ref="G53:BD53"/>
    <mergeCell ref="BE53:BJ54"/>
    <mergeCell ref="BK53:BP54"/>
    <mergeCell ref="BQ53:CN54"/>
    <mergeCell ref="CO53:CV54"/>
    <mergeCell ref="G54:BD54"/>
    <mergeCell ref="B51:F52"/>
    <mergeCell ref="G51:BD51"/>
    <mergeCell ref="BE51:BJ52"/>
    <mergeCell ref="BK51:BP52"/>
    <mergeCell ref="BQ51:CN52"/>
    <mergeCell ref="CO51:CV52"/>
    <mergeCell ref="G52:BD52"/>
    <mergeCell ref="B49:F50"/>
    <mergeCell ref="G49:BD49"/>
    <mergeCell ref="BE49:BJ50"/>
    <mergeCell ref="BK49:BP50"/>
    <mergeCell ref="BQ49:CN50"/>
    <mergeCell ref="CO49:CV50"/>
    <mergeCell ref="G50:BD50"/>
    <mergeCell ref="B47:F48"/>
    <mergeCell ref="G47:BD47"/>
    <mergeCell ref="BE47:BJ48"/>
    <mergeCell ref="BK47:BP48"/>
    <mergeCell ref="BQ47:CN48"/>
    <mergeCell ref="CO47:CV48"/>
    <mergeCell ref="G48:BD48"/>
    <mergeCell ref="B46:F46"/>
    <mergeCell ref="G46:BD46"/>
    <mergeCell ref="BE46:BJ46"/>
    <mergeCell ref="BK46:BP46"/>
    <mergeCell ref="BQ46:CN46"/>
    <mergeCell ref="CO46:CV46"/>
    <mergeCell ref="B44:F45"/>
    <mergeCell ref="G44:BD44"/>
    <mergeCell ref="BE44:BJ45"/>
    <mergeCell ref="BK44:BP45"/>
    <mergeCell ref="BQ44:CN45"/>
    <mergeCell ref="CO44:CV45"/>
    <mergeCell ref="G45:BD45"/>
    <mergeCell ref="CO42:CV42"/>
    <mergeCell ref="B43:F43"/>
    <mergeCell ref="G43:BD43"/>
    <mergeCell ref="BE43:BJ43"/>
    <mergeCell ref="BK43:BP43"/>
    <mergeCell ref="BQ43:CN43"/>
    <mergeCell ref="CO43:CV43"/>
    <mergeCell ref="CG40:CN41"/>
    <mergeCell ref="CO40:CV41"/>
    <mergeCell ref="G41:BD41"/>
    <mergeCell ref="B42:F42"/>
    <mergeCell ref="G42:BD42"/>
    <mergeCell ref="BE42:BJ42"/>
    <mergeCell ref="BK42:BP42"/>
    <mergeCell ref="BQ42:BX42"/>
    <mergeCell ref="BY42:CF42"/>
    <mergeCell ref="CG42:CN42"/>
    <mergeCell ref="B40:F41"/>
    <mergeCell ref="G40:BD40"/>
    <mergeCell ref="BE40:BJ41"/>
    <mergeCell ref="BK40:BP41"/>
    <mergeCell ref="BQ40:BX41"/>
    <mergeCell ref="BY40:CF41"/>
    <mergeCell ref="CG38:CN38"/>
    <mergeCell ref="CO38:CV38"/>
    <mergeCell ref="B39:F39"/>
    <mergeCell ref="G39:BD39"/>
    <mergeCell ref="BE39:BJ39"/>
    <mergeCell ref="BK39:BP39"/>
    <mergeCell ref="BQ39:BX39"/>
    <mergeCell ref="BY39:CF39"/>
    <mergeCell ref="CG39:CN39"/>
    <mergeCell ref="CO39:CV39"/>
    <mergeCell ref="B38:F38"/>
    <mergeCell ref="G38:BD38"/>
    <mergeCell ref="BE38:BJ38"/>
    <mergeCell ref="BK38:BP38"/>
    <mergeCell ref="BQ38:BX38"/>
    <mergeCell ref="BY38:CF38"/>
    <mergeCell ref="B37:F37"/>
    <mergeCell ref="G37:BD37"/>
    <mergeCell ref="BE37:BJ37"/>
    <mergeCell ref="BK37:BP37"/>
    <mergeCell ref="BQ37:CN37"/>
    <mergeCell ref="CO37:CV37"/>
    <mergeCell ref="B35:F36"/>
    <mergeCell ref="G35:BD35"/>
    <mergeCell ref="BE35:BJ36"/>
    <mergeCell ref="BK35:BP36"/>
    <mergeCell ref="BQ35:CN36"/>
    <mergeCell ref="CO35:CV36"/>
    <mergeCell ref="G36:BD36"/>
    <mergeCell ref="B33:F34"/>
    <mergeCell ref="G33:BD33"/>
    <mergeCell ref="BE33:BJ34"/>
    <mergeCell ref="BK33:BP34"/>
    <mergeCell ref="BQ33:CN34"/>
    <mergeCell ref="CO33:CV34"/>
    <mergeCell ref="G34:BD34"/>
    <mergeCell ref="B32:F32"/>
    <mergeCell ref="G32:BD32"/>
    <mergeCell ref="BE32:BJ32"/>
    <mergeCell ref="BK32:BP32"/>
    <mergeCell ref="BQ32:CN32"/>
    <mergeCell ref="CO32:CV32"/>
    <mergeCell ref="B30:F31"/>
    <mergeCell ref="G30:BD30"/>
    <mergeCell ref="BE30:BJ31"/>
    <mergeCell ref="BK30:BP31"/>
    <mergeCell ref="BQ30:CN31"/>
    <mergeCell ref="CO30:CV31"/>
    <mergeCell ref="G31:BD31"/>
    <mergeCell ref="B27:F29"/>
    <mergeCell ref="G27:BD27"/>
    <mergeCell ref="BE27:BJ29"/>
    <mergeCell ref="BK27:BP29"/>
    <mergeCell ref="BQ27:CN29"/>
    <mergeCell ref="CO27:CV29"/>
    <mergeCell ref="G28:BD28"/>
    <mergeCell ref="G29:BD29"/>
    <mergeCell ref="B24:F26"/>
    <mergeCell ref="G24:BD24"/>
    <mergeCell ref="BE24:BJ26"/>
    <mergeCell ref="BK24:BP26"/>
    <mergeCell ref="BQ24:CN26"/>
    <mergeCell ref="CO24:CV26"/>
    <mergeCell ref="G25:BD25"/>
    <mergeCell ref="G26:BD26"/>
    <mergeCell ref="B22:F23"/>
    <mergeCell ref="G22:BD22"/>
    <mergeCell ref="BE22:BJ23"/>
    <mergeCell ref="BK22:BP23"/>
    <mergeCell ref="CO22:CV23"/>
    <mergeCell ref="G23:BD23"/>
    <mergeCell ref="BQ22:CN23"/>
    <mergeCell ref="BE19:BJ21"/>
    <mergeCell ref="BK19:BP21"/>
    <mergeCell ref="BQ19:CN21"/>
    <mergeCell ref="CO19:CV21"/>
    <mergeCell ref="G20:BD20"/>
    <mergeCell ref="G21:BD21"/>
    <mergeCell ref="G17:BD17"/>
    <mergeCell ref="G18:BD18"/>
    <mergeCell ref="B19:F21"/>
    <mergeCell ref="G19:BD19"/>
    <mergeCell ref="B10:F18"/>
    <mergeCell ref="G10:BD10"/>
    <mergeCell ref="BE10:BJ18"/>
    <mergeCell ref="BK10:BP18"/>
    <mergeCell ref="BQ10:CN18"/>
    <mergeCell ref="CO10:CV18"/>
    <mergeCell ref="G11:BD11"/>
    <mergeCell ref="G12:BD12"/>
    <mergeCell ref="G13:BD13"/>
    <mergeCell ref="G14:BD14"/>
    <mergeCell ref="G15:BD15"/>
    <mergeCell ref="G16:BD16"/>
    <mergeCell ref="B4:F4"/>
    <mergeCell ref="G4:BD4"/>
    <mergeCell ref="BE4:BJ4"/>
    <mergeCell ref="B9:F9"/>
    <mergeCell ref="G9:BD9"/>
    <mergeCell ref="BE9:BJ9"/>
    <mergeCell ref="BK9:BP9"/>
    <mergeCell ref="BQ9:CN9"/>
    <mergeCell ref="CO9:CV9"/>
    <mergeCell ref="B8:F8"/>
    <mergeCell ref="G8:BD8"/>
    <mergeCell ref="BE8:BJ8"/>
    <mergeCell ref="BK8:BP8"/>
    <mergeCell ref="BQ8:CN8"/>
    <mergeCell ref="CO8:CV8"/>
    <mergeCell ref="B1:CV1"/>
    <mergeCell ref="B3:F3"/>
    <mergeCell ref="G3:BD3"/>
    <mergeCell ref="BE3:BJ3"/>
    <mergeCell ref="BK3:BP3"/>
    <mergeCell ref="BK4:BP4"/>
    <mergeCell ref="BQ3:CN3"/>
    <mergeCell ref="B7:F7"/>
    <mergeCell ref="G7:BD7"/>
    <mergeCell ref="BE7:BJ7"/>
    <mergeCell ref="BK7:BP7"/>
    <mergeCell ref="CO7:CV7"/>
    <mergeCell ref="BQ4:CN7"/>
    <mergeCell ref="CO4:CV4"/>
    <mergeCell ref="B5:F5"/>
    <mergeCell ref="G5:BD5"/>
    <mergeCell ref="BE5:BJ5"/>
    <mergeCell ref="BK5:BP5"/>
    <mergeCell ref="CO5:CV5"/>
    <mergeCell ref="B6:F6"/>
    <mergeCell ref="G6:BD6"/>
    <mergeCell ref="BE6:BJ6"/>
    <mergeCell ref="BK6:BP6"/>
    <mergeCell ref="CO6:CV6"/>
  </mergeCells>
  <pageMargins left="0.37" right="0.47" top="0.74803149606299213" bottom="0.45" header="0.31496062992125984" footer="0.31496062992125984"/>
  <pageSetup paperSize="9" scale="9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I21" sqref="I21"/>
    </sheetView>
  </sheetViews>
  <sheetFormatPr defaultRowHeight="15" x14ac:dyDescent="0.25"/>
  <cols>
    <col min="2" max="2" width="6.5703125" customWidth="1"/>
    <col min="4" max="4" width="57.85546875" customWidth="1"/>
    <col min="5" max="5" width="25.5703125" customWidth="1"/>
    <col min="6" max="6" width="18" customWidth="1"/>
  </cols>
  <sheetData>
    <row r="1" spans="1:12" ht="15.75" x14ac:dyDescent="0.25">
      <c r="A1" s="718" t="s">
        <v>18</v>
      </c>
      <c r="B1" s="718"/>
      <c r="C1" s="718"/>
      <c r="D1" s="718"/>
      <c r="E1" s="718"/>
      <c r="F1" s="718"/>
      <c r="G1" s="34"/>
      <c r="H1" s="34"/>
      <c r="I1" s="34"/>
      <c r="J1" s="34"/>
    </row>
    <row r="2" spans="1:12" ht="15.6" x14ac:dyDescent="0.3">
      <c r="B2" s="718"/>
      <c r="C2" s="718"/>
      <c r="D2" s="718"/>
      <c r="E2" s="718"/>
      <c r="F2" s="718"/>
    </row>
    <row r="4" spans="1:12" s="25" customFormat="1" ht="17.25" customHeight="1" thickBot="1" x14ac:dyDescent="0.3">
      <c r="B4" s="719" t="s">
        <v>0</v>
      </c>
      <c r="C4" s="719"/>
      <c r="D4" s="719"/>
      <c r="E4" s="39">
        <v>119</v>
      </c>
      <c r="F4" s="24"/>
      <c r="G4" s="24"/>
      <c r="H4" s="24"/>
      <c r="I4" s="24"/>
      <c r="J4" s="24"/>
      <c r="K4" s="24"/>
      <c r="L4" s="24"/>
    </row>
    <row r="6" spans="1:12" s="25" customFormat="1" ht="34.5" customHeight="1" thickBot="1" x14ac:dyDescent="0.3">
      <c r="B6" s="719" t="s">
        <v>1</v>
      </c>
      <c r="C6" s="719"/>
      <c r="D6" s="719"/>
      <c r="E6" s="744" t="s">
        <v>176</v>
      </c>
      <c r="F6" s="744"/>
      <c r="G6" s="21"/>
      <c r="H6" s="21"/>
      <c r="I6" s="21"/>
      <c r="J6" s="21"/>
      <c r="K6" s="21"/>
      <c r="L6" s="24"/>
    </row>
    <row r="8" spans="1:12" ht="28.5" customHeight="1" x14ac:dyDescent="0.25">
      <c r="B8" s="717" t="s">
        <v>144</v>
      </c>
      <c r="C8" s="717"/>
      <c r="D8" s="717"/>
      <c r="E8" s="717"/>
      <c r="F8" s="717"/>
    </row>
    <row r="9" spans="1:12" ht="23.25" customHeight="1" x14ac:dyDescent="0.25">
      <c r="B9" s="717"/>
      <c r="C9" s="717"/>
      <c r="D9" s="717"/>
      <c r="E9" s="717"/>
      <c r="F9" s="717"/>
    </row>
    <row r="10" spans="1:12" thickBot="1" x14ac:dyDescent="0.35">
      <c r="B10" s="3"/>
      <c r="C10" s="3"/>
      <c r="D10" s="3"/>
      <c r="E10" s="3"/>
      <c r="F10" s="3"/>
    </row>
    <row r="11" spans="1:12" ht="33.75" customHeight="1" x14ac:dyDescent="0.25">
      <c r="B11" s="706" t="s">
        <v>17</v>
      </c>
      <c r="C11" s="720" t="s">
        <v>34</v>
      </c>
      <c r="D11" s="722"/>
      <c r="E11" s="706" t="s">
        <v>35</v>
      </c>
      <c r="F11" s="706" t="s">
        <v>36</v>
      </c>
    </row>
    <row r="12" spans="1:12" ht="15.75" thickBot="1" x14ac:dyDescent="0.3">
      <c r="B12" s="708"/>
      <c r="C12" s="726"/>
      <c r="D12" s="728"/>
      <c r="E12" s="708"/>
      <c r="F12" s="708"/>
    </row>
    <row r="13" spans="1:12" ht="16.149999999999999" thickBot="1" x14ac:dyDescent="0.35">
      <c r="B13" s="8">
        <v>1</v>
      </c>
      <c r="C13" s="742">
        <v>2</v>
      </c>
      <c r="D13" s="743"/>
      <c r="E13" s="7">
        <v>3</v>
      </c>
      <c r="F13" s="7">
        <v>4</v>
      </c>
    </row>
    <row r="14" spans="1:12" ht="33.75" customHeight="1" thickBot="1" x14ac:dyDescent="0.3">
      <c r="B14" s="8">
        <v>1</v>
      </c>
      <c r="C14" s="745" t="s">
        <v>37</v>
      </c>
      <c r="D14" s="746"/>
      <c r="E14" s="7" t="s">
        <v>9</v>
      </c>
      <c r="F14" s="6"/>
    </row>
    <row r="15" spans="1:12" ht="15.75" x14ac:dyDescent="0.25">
      <c r="B15" s="5"/>
      <c r="C15" s="1"/>
      <c r="D15" s="17" t="s">
        <v>7</v>
      </c>
      <c r="E15" s="60"/>
      <c r="F15" s="60"/>
    </row>
    <row r="16" spans="1:12" ht="16.5" thickBot="1" x14ac:dyDescent="0.3">
      <c r="B16" s="8" t="s">
        <v>22</v>
      </c>
      <c r="C16" s="2"/>
      <c r="D16" s="18" t="s">
        <v>38</v>
      </c>
      <c r="E16" s="61"/>
      <c r="F16" s="41">
        <f>E16*22%</f>
        <v>0</v>
      </c>
    </row>
    <row r="17" spans="2:6" ht="16.5" thickBot="1" x14ac:dyDescent="0.3">
      <c r="B17" s="8" t="s">
        <v>24</v>
      </c>
      <c r="C17" s="2"/>
      <c r="D17" s="18" t="s">
        <v>39</v>
      </c>
      <c r="E17" s="61">
        <v>0</v>
      </c>
      <c r="F17" s="41">
        <f>E17*10%</f>
        <v>0</v>
      </c>
    </row>
    <row r="18" spans="2:6" ht="16.5" thickBot="1" x14ac:dyDescent="0.3">
      <c r="B18" s="8">
        <v>2</v>
      </c>
      <c r="C18" s="745" t="s">
        <v>40</v>
      </c>
      <c r="D18" s="746"/>
      <c r="E18" s="61" t="s">
        <v>9</v>
      </c>
      <c r="F18" s="41"/>
    </row>
    <row r="19" spans="2:6" ht="15.75" x14ac:dyDescent="0.25">
      <c r="B19" s="5"/>
      <c r="C19" s="1"/>
      <c r="D19" s="17" t="s">
        <v>7</v>
      </c>
      <c r="E19" s="62"/>
      <c r="F19" s="60"/>
    </row>
    <row r="20" spans="2:6" ht="48" thickBot="1" x14ac:dyDescent="0.3">
      <c r="B20" s="8" t="s">
        <v>28</v>
      </c>
      <c r="C20" s="2"/>
      <c r="D20" s="18" t="s">
        <v>41</v>
      </c>
      <c r="E20" s="61"/>
      <c r="F20" s="41">
        <f>E20*2.9%</f>
        <v>0</v>
      </c>
    </row>
    <row r="21" spans="2:6" ht="48" thickBot="1" x14ac:dyDescent="0.3">
      <c r="B21" s="8" t="s">
        <v>29</v>
      </c>
      <c r="C21" s="2"/>
      <c r="D21" s="18" t="s">
        <v>42</v>
      </c>
      <c r="E21" s="61"/>
      <c r="F21" s="41">
        <f>E21*0.2%</f>
        <v>0</v>
      </c>
    </row>
    <row r="22" spans="2:6" ht="35.25" customHeight="1" thickBot="1" x14ac:dyDescent="0.3">
      <c r="B22" s="8">
        <v>3</v>
      </c>
      <c r="C22" s="745" t="s">
        <v>43</v>
      </c>
      <c r="D22" s="746"/>
      <c r="E22" s="61"/>
      <c r="F22" s="41">
        <f>E22*5.1%</f>
        <v>0</v>
      </c>
    </row>
    <row r="23" spans="2:6" ht="16.5" thickBot="1" x14ac:dyDescent="0.3">
      <c r="B23" s="10"/>
      <c r="C23" s="730" t="s">
        <v>8</v>
      </c>
      <c r="D23" s="731"/>
      <c r="E23" s="61" t="s">
        <v>9</v>
      </c>
      <c r="F23" s="41">
        <f>SUM(F15:F22)</f>
        <v>0</v>
      </c>
    </row>
    <row r="24" spans="2:6" x14ac:dyDescent="0.25">
      <c r="E24" s="63"/>
    </row>
    <row r="25" spans="2:6" ht="23.25" customHeight="1" x14ac:dyDescent="0.25">
      <c r="B25" s="749"/>
      <c r="C25" s="749"/>
      <c r="D25" s="749"/>
      <c r="E25" s="749"/>
      <c r="F25" s="749"/>
    </row>
  </sheetData>
  <sheetProtection password="F958" sheet="1" objects="1" scenarios="1"/>
  <mergeCells count="16">
    <mergeCell ref="A1:F1"/>
    <mergeCell ref="B2:F2"/>
    <mergeCell ref="B4:D4"/>
    <mergeCell ref="B6:D6"/>
    <mergeCell ref="E6:F6"/>
    <mergeCell ref="B8:F9"/>
    <mergeCell ref="C23:D23"/>
    <mergeCell ref="B25:F25"/>
    <mergeCell ref="C13:D13"/>
    <mergeCell ref="C14:D14"/>
    <mergeCell ref="E11:E12"/>
    <mergeCell ref="F11:F12"/>
    <mergeCell ref="C18:D18"/>
    <mergeCell ref="B11:B12"/>
    <mergeCell ref="C11:D12"/>
    <mergeCell ref="C22:D22"/>
  </mergeCells>
  <phoneticPr fontId="16"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5"/>
  <sheetViews>
    <sheetView showZeros="0" workbookViewId="0">
      <selection activeCell="I20" sqref="I20"/>
    </sheetView>
  </sheetViews>
  <sheetFormatPr defaultRowHeight="15" x14ac:dyDescent="0.25"/>
  <cols>
    <col min="3" max="3" width="42.140625" customWidth="1"/>
    <col min="4" max="4" width="12.28515625" customWidth="1"/>
    <col min="5" max="5" width="13.5703125" customWidth="1"/>
    <col min="6" max="6" width="13.85546875" customWidth="1"/>
    <col min="7" max="7" width="15.85546875" customWidth="1"/>
  </cols>
  <sheetData>
    <row r="2" spans="2:12" ht="15.75" x14ac:dyDescent="0.25">
      <c r="B2" s="718" t="s">
        <v>73</v>
      </c>
      <c r="C2" s="718"/>
      <c r="D2" s="718"/>
      <c r="E2" s="718"/>
      <c r="F2" s="718"/>
      <c r="G2" s="718"/>
    </row>
    <row r="4" spans="2:12" s="25" customFormat="1" ht="17.25" customHeight="1" thickBot="1" x14ac:dyDescent="0.3">
      <c r="B4" s="719" t="s">
        <v>0</v>
      </c>
      <c r="C4" s="719"/>
      <c r="D4" s="26">
        <v>244</v>
      </c>
      <c r="E4" s="23"/>
      <c r="F4" s="24"/>
      <c r="G4" s="24"/>
      <c r="H4" s="24"/>
      <c r="I4" s="24"/>
      <c r="J4" s="24"/>
      <c r="K4" s="24"/>
      <c r="L4" s="24"/>
    </row>
    <row r="6" spans="2:12" s="25" customFormat="1" ht="18" customHeight="1" thickBot="1" x14ac:dyDescent="0.3">
      <c r="B6" s="719" t="s">
        <v>1</v>
      </c>
      <c r="C6" s="719"/>
      <c r="D6" s="744" t="s">
        <v>176</v>
      </c>
      <c r="E6" s="744"/>
      <c r="F6" s="744"/>
      <c r="G6" s="744"/>
      <c r="H6" s="21"/>
      <c r="I6" s="21"/>
      <c r="J6" s="21"/>
      <c r="K6" s="21"/>
      <c r="L6" s="24"/>
    </row>
    <row r="8" spans="2:12" ht="15.75" x14ac:dyDescent="0.25">
      <c r="B8" s="718" t="s">
        <v>74</v>
      </c>
      <c r="C8" s="718"/>
      <c r="D8" s="718"/>
      <c r="E8" s="718"/>
      <c r="F8" s="718"/>
      <c r="G8" s="718"/>
    </row>
    <row r="10" spans="2:12" thickBot="1" x14ac:dyDescent="0.35">
      <c r="B10" s="3"/>
      <c r="C10" s="3"/>
      <c r="D10" s="3"/>
      <c r="E10" s="3"/>
      <c r="F10" s="3"/>
      <c r="G10" s="3"/>
    </row>
    <row r="11" spans="2:12" ht="31.5" customHeight="1" x14ac:dyDescent="0.25">
      <c r="B11" s="4" t="s">
        <v>3</v>
      </c>
      <c r="C11" s="706" t="s">
        <v>20</v>
      </c>
      <c r="D11" s="706" t="s">
        <v>70</v>
      </c>
      <c r="E11" s="706" t="s">
        <v>71</v>
      </c>
      <c r="F11" s="706" t="s">
        <v>72</v>
      </c>
      <c r="G11" s="706" t="s">
        <v>33</v>
      </c>
    </row>
    <row r="12" spans="2:12" ht="15.75" x14ac:dyDescent="0.25">
      <c r="B12" s="33" t="s">
        <v>4</v>
      </c>
      <c r="C12" s="707"/>
      <c r="D12" s="707"/>
      <c r="E12" s="707"/>
      <c r="F12" s="707"/>
      <c r="G12" s="707"/>
    </row>
    <row r="13" spans="2:12" ht="15.75" thickBot="1" x14ac:dyDescent="0.3">
      <c r="B13" s="10"/>
      <c r="C13" s="708"/>
      <c r="D13" s="708"/>
      <c r="E13" s="708"/>
      <c r="F13" s="708"/>
      <c r="G13" s="708"/>
    </row>
    <row r="14" spans="2:12" ht="16.149999999999999" thickBot="1" x14ac:dyDescent="0.35">
      <c r="B14" s="52">
        <v>1</v>
      </c>
      <c r="C14" s="56">
        <v>2</v>
      </c>
      <c r="D14" s="56">
        <v>3</v>
      </c>
      <c r="E14" s="56">
        <v>4</v>
      </c>
      <c r="F14" s="56">
        <v>5</v>
      </c>
      <c r="G14" s="7">
        <v>6</v>
      </c>
    </row>
    <row r="15" spans="2:12" ht="16.5" thickBot="1" x14ac:dyDescent="0.3">
      <c r="B15" s="52">
        <v>1</v>
      </c>
      <c r="C15" s="75" t="s">
        <v>64</v>
      </c>
      <c r="D15" s="56"/>
      <c r="E15" s="56"/>
      <c r="F15" s="61"/>
      <c r="G15" s="41">
        <f>D15*E15*F15</f>
        <v>0</v>
      </c>
    </row>
    <row r="16" spans="2:12" ht="51.75" customHeight="1" thickBot="1" x14ac:dyDescent="0.3">
      <c r="B16" s="52">
        <v>2</v>
      </c>
      <c r="C16" s="75" t="s">
        <v>186</v>
      </c>
      <c r="D16" s="56"/>
      <c r="E16" s="56"/>
      <c r="F16" s="61"/>
      <c r="G16" s="41">
        <f>D16*E16*F16</f>
        <v>0</v>
      </c>
    </row>
    <row r="17" spans="2:7" ht="16.5" thickBot="1" x14ac:dyDescent="0.3">
      <c r="B17" s="52">
        <v>3</v>
      </c>
      <c r="C17" s="75" t="s">
        <v>65</v>
      </c>
      <c r="D17" s="56"/>
      <c r="E17" s="56"/>
      <c r="F17" s="61"/>
      <c r="G17" s="41">
        <f t="shared" ref="G17:G24" si="0">D17*E17*F17</f>
        <v>0</v>
      </c>
    </row>
    <row r="18" spans="2:7" ht="48" thickBot="1" x14ac:dyDescent="0.3">
      <c r="B18" s="52">
        <v>4</v>
      </c>
      <c r="C18" s="75" t="s">
        <v>66</v>
      </c>
      <c r="D18" s="56"/>
      <c r="E18" s="56"/>
      <c r="F18" s="61"/>
      <c r="G18" s="41">
        <f t="shared" si="0"/>
        <v>0</v>
      </c>
    </row>
    <row r="19" spans="2:7" ht="20.25" customHeight="1" thickBot="1" x14ac:dyDescent="0.3">
      <c r="B19" s="52">
        <v>5</v>
      </c>
      <c r="C19" s="75" t="s">
        <v>187</v>
      </c>
      <c r="D19" s="56"/>
      <c r="E19" s="56"/>
      <c r="F19" s="61"/>
      <c r="G19" s="41">
        <f t="shared" si="0"/>
        <v>0</v>
      </c>
    </row>
    <row r="20" spans="2:7" ht="32.25" thickBot="1" x14ac:dyDescent="0.3">
      <c r="B20" s="52">
        <v>6</v>
      </c>
      <c r="C20" s="75" t="s">
        <v>67</v>
      </c>
      <c r="D20" s="56"/>
      <c r="E20" s="56"/>
      <c r="F20" s="61"/>
      <c r="G20" s="41">
        <f t="shared" si="0"/>
        <v>0</v>
      </c>
    </row>
    <row r="21" spans="2:7" ht="16.5" thickBot="1" x14ac:dyDescent="0.3">
      <c r="B21" s="52">
        <v>7</v>
      </c>
      <c r="C21" s="75" t="s">
        <v>68</v>
      </c>
      <c r="D21" s="56"/>
      <c r="E21" s="56"/>
      <c r="F21" s="61"/>
      <c r="G21" s="41">
        <f t="shared" si="0"/>
        <v>0</v>
      </c>
    </row>
    <row r="22" spans="2:7" ht="32.25" thickBot="1" x14ac:dyDescent="0.3">
      <c r="B22" s="52">
        <v>8</v>
      </c>
      <c r="C22" s="75" t="s">
        <v>69</v>
      </c>
      <c r="D22" s="56"/>
      <c r="E22" s="56"/>
      <c r="F22" s="61"/>
      <c r="G22" s="41">
        <f t="shared" si="0"/>
        <v>0</v>
      </c>
    </row>
    <row r="23" spans="2:7" ht="16.5" thickBot="1" x14ac:dyDescent="0.3">
      <c r="B23" s="52"/>
      <c r="C23" s="82"/>
      <c r="D23" s="56"/>
      <c r="E23" s="56"/>
      <c r="F23" s="61"/>
      <c r="G23" s="41">
        <f t="shared" si="0"/>
        <v>0</v>
      </c>
    </row>
    <row r="24" spans="2:7" ht="16.5" thickBot="1" x14ac:dyDescent="0.3">
      <c r="B24" s="52"/>
      <c r="C24" s="82"/>
      <c r="D24" s="56"/>
      <c r="E24" s="56"/>
      <c r="F24" s="61"/>
      <c r="G24" s="41">
        <f t="shared" si="0"/>
        <v>0</v>
      </c>
    </row>
    <row r="25" spans="2:7" ht="16.5" thickBot="1" x14ac:dyDescent="0.3">
      <c r="B25" s="79"/>
      <c r="C25" s="83" t="s">
        <v>8</v>
      </c>
      <c r="D25" s="56" t="s">
        <v>9</v>
      </c>
      <c r="E25" s="56" t="s">
        <v>9</v>
      </c>
      <c r="F25" s="61" t="s">
        <v>9</v>
      </c>
      <c r="G25" s="41">
        <f>SUM(G15:G24)</f>
        <v>0</v>
      </c>
    </row>
  </sheetData>
  <sheetProtection password="F958" sheet="1" objects="1" scenarios="1"/>
  <mergeCells count="10">
    <mergeCell ref="B2:G2"/>
    <mergeCell ref="B4:C4"/>
    <mergeCell ref="B6:C6"/>
    <mergeCell ref="D6:G6"/>
    <mergeCell ref="B8:G8"/>
    <mergeCell ref="C11:C13"/>
    <mergeCell ref="D11:D13"/>
    <mergeCell ref="E11:E13"/>
    <mergeCell ref="F11:F13"/>
    <mergeCell ref="G11:G13"/>
  </mergeCells>
  <phoneticPr fontId="16" type="noConversion"/>
  <pageMargins left="0.70866141732283472" right="0.70866141732283472" top="0.74803149606299213" bottom="0.74803149606299213" header="0.31496062992125984" footer="0.31496062992125984"/>
  <pageSetup paperSize="9" scale="7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9"/>
  <sheetViews>
    <sheetView topLeftCell="A25" workbookViewId="0">
      <selection activeCell="J18" sqref="J18"/>
    </sheetView>
  </sheetViews>
  <sheetFormatPr defaultRowHeight="15" x14ac:dyDescent="0.25"/>
  <cols>
    <col min="3" max="3" width="14.5703125" customWidth="1"/>
    <col min="4" max="4" width="40.42578125" customWidth="1"/>
    <col min="5" max="5" width="22.140625" customWidth="1"/>
    <col min="6" max="6" width="14.140625" customWidth="1"/>
    <col min="7" max="7" width="19.42578125" customWidth="1"/>
  </cols>
  <sheetData>
    <row r="2" spans="2:12" ht="15.75" x14ac:dyDescent="0.25">
      <c r="B2" s="765" t="s">
        <v>73</v>
      </c>
      <c r="C2" s="765"/>
      <c r="D2" s="765"/>
      <c r="E2" s="765"/>
      <c r="F2" s="765"/>
      <c r="G2" s="765"/>
      <c r="H2" s="35"/>
    </row>
    <row r="4" spans="2:12" s="25" customFormat="1" ht="17.25" customHeight="1" thickBot="1" x14ac:dyDescent="0.3">
      <c r="B4" s="719" t="s">
        <v>0</v>
      </c>
      <c r="C4" s="719"/>
      <c r="D4" s="26">
        <v>244</v>
      </c>
      <c r="E4" s="23"/>
      <c r="F4" s="24"/>
      <c r="G4" s="24"/>
      <c r="H4" s="24"/>
      <c r="I4" s="24"/>
      <c r="J4" s="24"/>
      <c r="K4" s="24"/>
      <c r="L4" s="24"/>
    </row>
    <row r="6" spans="2:12" s="25" customFormat="1" ht="18" customHeight="1" thickBot="1" x14ac:dyDescent="0.3">
      <c r="B6" s="719" t="s">
        <v>1</v>
      </c>
      <c r="C6" s="719"/>
      <c r="D6" s="719"/>
      <c r="E6" s="754" t="s">
        <v>176</v>
      </c>
      <c r="F6" s="754"/>
      <c r="G6" s="754"/>
      <c r="H6" s="21"/>
      <c r="I6" s="21"/>
      <c r="J6" s="21"/>
      <c r="K6" s="21"/>
      <c r="L6" s="24"/>
    </row>
    <row r="8" spans="2:12" ht="15.75" x14ac:dyDescent="0.25">
      <c r="B8" s="718" t="s">
        <v>104</v>
      </c>
      <c r="C8" s="718"/>
      <c r="D8" s="718"/>
      <c r="E8" s="718"/>
      <c r="F8" s="718"/>
      <c r="G8" s="718"/>
    </row>
    <row r="10" spans="2:12" thickBot="1" x14ac:dyDescent="0.35">
      <c r="B10" s="3"/>
      <c r="C10" s="3"/>
      <c r="D10" s="3"/>
      <c r="E10" s="3"/>
      <c r="F10" s="3"/>
      <c r="G10" s="3"/>
    </row>
    <row r="11" spans="2:12" ht="32.25" thickBot="1" x14ac:dyDescent="0.3">
      <c r="B11" s="31" t="s">
        <v>17</v>
      </c>
      <c r="C11" s="742" t="s">
        <v>20</v>
      </c>
      <c r="D11" s="743"/>
      <c r="E11" s="37" t="s">
        <v>89</v>
      </c>
      <c r="F11" s="37" t="s">
        <v>90</v>
      </c>
      <c r="G11" s="37" t="s">
        <v>91</v>
      </c>
    </row>
    <row r="12" spans="2:12" ht="16.149999999999999" thickBot="1" x14ac:dyDescent="0.35">
      <c r="B12" s="8">
        <v>1</v>
      </c>
      <c r="C12" s="742">
        <v>2</v>
      </c>
      <c r="D12" s="743"/>
      <c r="E12" s="7">
        <v>3</v>
      </c>
      <c r="F12" s="7">
        <v>4</v>
      </c>
      <c r="G12" s="7">
        <v>5</v>
      </c>
    </row>
    <row r="13" spans="2:12" ht="33.75" customHeight="1" thickBot="1" x14ac:dyDescent="0.3">
      <c r="B13" s="89">
        <v>1</v>
      </c>
      <c r="C13" s="740" t="s">
        <v>92</v>
      </c>
      <c r="D13" s="741"/>
      <c r="E13" s="7" t="s">
        <v>9</v>
      </c>
      <c r="F13" s="7" t="s">
        <v>9</v>
      </c>
      <c r="G13" s="41">
        <f>SUM(G15:G19)</f>
        <v>0</v>
      </c>
    </row>
    <row r="14" spans="2:12" ht="15.75" x14ac:dyDescent="0.25">
      <c r="B14" s="91"/>
      <c r="C14" s="92"/>
      <c r="D14" s="74" t="s">
        <v>7</v>
      </c>
      <c r="E14" s="93"/>
      <c r="F14" s="93"/>
      <c r="G14" s="62"/>
    </row>
    <row r="15" spans="2:12" ht="71.25" customHeight="1" thickBot="1" x14ac:dyDescent="0.3">
      <c r="B15" s="94" t="s">
        <v>148</v>
      </c>
      <c r="C15" s="95"/>
      <c r="D15" s="96" t="s">
        <v>93</v>
      </c>
      <c r="E15" s="97" t="s">
        <v>212</v>
      </c>
      <c r="F15" s="98"/>
      <c r="G15" s="99"/>
    </row>
    <row r="16" spans="2:12" ht="63.75" thickBot="1" x14ac:dyDescent="0.3">
      <c r="B16" s="94" t="s">
        <v>158</v>
      </c>
      <c r="C16" s="95"/>
      <c r="D16" s="96" t="s">
        <v>94</v>
      </c>
      <c r="E16" s="97" t="s">
        <v>212</v>
      </c>
      <c r="F16" s="98"/>
      <c r="G16" s="99"/>
    </row>
    <row r="17" spans="2:7" ht="48" thickBot="1" x14ac:dyDescent="0.3">
      <c r="B17" s="94" t="s">
        <v>159</v>
      </c>
      <c r="C17" s="95"/>
      <c r="D17" s="96" t="s">
        <v>95</v>
      </c>
      <c r="E17" s="97" t="s">
        <v>213</v>
      </c>
      <c r="F17" s="98"/>
      <c r="G17" s="99"/>
    </row>
    <row r="18" spans="2:7" ht="79.5" thickBot="1" x14ac:dyDescent="0.3">
      <c r="B18" s="94" t="s">
        <v>160</v>
      </c>
      <c r="C18" s="95"/>
      <c r="D18" s="96" t="s">
        <v>96</v>
      </c>
      <c r="E18" s="97" t="s">
        <v>214</v>
      </c>
      <c r="F18" s="98"/>
      <c r="G18" s="99"/>
    </row>
    <row r="19" spans="2:7" ht="80.25" customHeight="1" thickBot="1" x14ac:dyDescent="0.35">
      <c r="B19" s="94" t="s">
        <v>161</v>
      </c>
      <c r="C19" s="100"/>
      <c r="D19" s="101"/>
      <c r="E19" s="85"/>
      <c r="F19" s="56"/>
      <c r="G19" s="61"/>
    </row>
    <row r="20" spans="2:7" ht="16.5" customHeight="1" thickBot="1" x14ac:dyDescent="0.3">
      <c r="B20" s="89">
        <v>2</v>
      </c>
      <c r="C20" s="740" t="s">
        <v>97</v>
      </c>
      <c r="D20" s="741"/>
      <c r="E20" s="7" t="s">
        <v>9</v>
      </c>
      <c r="F20" s="7" t="s">
        <v>9</v>
      </c>
      <c r="G20" s="41">
        <f>SUM(G22:G24)</f>
        <v>0</v>
      </c>
    </row>
    <row r="21" spans="2:7" ht="15.75" x14ac:dyDescent="0.25">
      <c r="B21" s="90"/>
      <c r="C21" s="87"/>
      <c r="D21" s="17" t="s">
        <v>7</v>
      </c>
      <c r="E21" s="64"/>
      <c r="F21" s="64"/>
      <c r="G21" s="60"/>
    </row>
    <row r="22" spans="2:7" ht="53.25" customHeight="1" thickBot="1" x14ac:dyDescent="0.3">
      <c r="B22" s="94" t="s">
        <v>149</v>
      </c>
      <c r="C22" s="100"/>
      <c r="D22" s="101" t="s">
        <v>98</v>
      </c>
      <c r="E22" s="96"/>
      <c r="F22" s="98"/>
      <c r="G22" s="99"/>
    </row>
    <row r="23" spans="2:7" ht="44.25" customHeight="1" thickBot="1" x14ac:dyDescent="0.3">
      <c r="B23" s="94" t="s">
        <v>150</v>
      </c>
      <c r="C23" s="100"/>
      <c r="D23" s="101" t="s">
        <v>99</v>
      </c>
      <c r="E23" s="96"/>
      <c r="F23" s="98"/>
      <c r="G23" s="99"/>
    </row>
    <row r="24" spans="2:7" ht="49.5" customHeight="1" thickBot="1" x14ac:dyDescent="0.35">
      <c r="B24" s="94" t="s">
        <v>151</v>
      </c>
      <c r="C24" s="100"/>
      <c r="D24" s="101"/>
      <c r="E24" s="96"/>
      <c r="F24" s="98"/>
      <c r="G24" s="99"/>
    </row>
    <row r="25" spans="2:7" ht="16.5" thickBot="1" x14ac:dyDescent="0.3">
      <c r="B25" s="89">
        <v>3</v>
      </c>
      <c r="C25" s="740" t="s">
        <v>100</v>
      </c>
      <c r="D25" s="741"/>
      <c r="E25" s="7" t="s">
        <v>9</v>
      </c>
      <c r="F25" s="7" t="s">
        <v>9</v>
      </c>
      <c r="G25" s="41">
        <f>SUM(G27:G32)</f>
        <v>0</v>
      </c>
    </row>
    <row r="26" spans="2:7" ht="15.75" x14ac:dyDescent="0.25">
      <c r="B26" s="90"/>
      <c r="C26" s="87"/>
      <c r="D26" s="17" t="s">
        <v>7</v>
      </c>
      <c r="E26" s="64"/>
      <c r="F26" s="64"/>
      <c r="G26" s="60"/>
    </row>
    <row r="27" spans="2:7" ht="79.5" thickBot="1" x14ac:dyDescent="0.3">
      <c r="B27" s="94" t="s">
        <v>190</v>
      </c>
      <c r="C27" s="100"/>
      <c r="D27" s="101" t="s">
        <v>101</v>
      </c>
      <c r="E27" s="96" t="s">
        <v>214</v>
      </c>
      <c r="F27" s="98"/>
      <c r="G27" s="99"/>
    </row>
    <row r="28" spans="2:7" ht="79.5" thickBot="1" x14ac:dyDescent="0.3">
      <c r="B28" s="94" t="s">
        <v>191</v>
      </c>
      <c r="C28" s="100"/>
      <c r="D28" s="101" t="s">
        <v>102</v>
      </c>
      <c r="E28" s="96" t="s">
        <v>214</v>
      </c>
      <c r="F28" s="98"/>
      <c r="G28" s="99"/>
    </row>
    <row r="29" spans="2:7" ht="74.25" customHeight="1" thickBot="1" x14ac:dyDescent="0.35">
      <c r="B29" s="94" t="s">
        <v>192</v>
      </c>
      <c r="C29" s="100"/>
      <c r="D29" s="101"/>
      <c r="E29" s="96"/>
      <c r="F29" s="98"/>
      <c r="G29" s="99"/>
    </row>
    <row r="30" spans="2:7" ht="76.5" customHeight="1" thickBot="1" x14ac:dyDescent="0.3">
      <c r="B30" s="94" t="s">
        <v>193</v>
      </c>
      <c r="C30" s="100"/>
      <c r="D30" s="101"/>
      <c r="E30" s="96"/>
      <c r="F30" s="98"/>
      <c r="G30" s="99"/>
    </row>
    <row r="31" spans="2:7" ht="74.25" customHeight="1" thickBot="1" x14ac:dyDescent="0.3">
      <c r="B31" s="94" t="s">
        <v>194</v>
      </c>
      <c r="C31" s="100"/>
      <c r="D31" s="101"/>
      <c r="E31" s="96"/>
      <c r="F31" s="98"/>
      <c r="G31" s="99"/>
    </row>
    <row r="32" spans="2:7" ht="74.25" customHeight="1" thickBot="1" x14ac:dyDescent="0.3">
      <c r="B32" s="94" t="s">
        <v>195</v>
      </c>
      <c r="C32" s="100"/>
      <c r="D32" s="101"/>
      <c r="E32" s="96"/>
      <c r="F32" s="98"/>
      <c r="G32" s="99"/>
    </row>
    <row r="33" spans="2:7" ht="33" customHeight="1" thickBot="1" x14ac:dyDescent="0.3">
      <c r="B33" s="89">
        <v>4</v>
      </c>
      <c r="C33" s="740" t="s">
        <v>103</v>
      </c>
      <c r="D33" s="741"/>
      <c r="E33" s="7" t="s">
        <v>9</v>
      </c>
      <c r="F33" s="7" t="s">
        <v>9</v>
      </c>
      <c r="G33" s="41">
        <f>SUM(G35:G38)</f>
        <v>0</v>
      </c>
    </row>
    <row r="34" spans="2:7" ht="16.5" thickBot="1" x14ac:dyDescent="0.3">
      <c r="B34" s="89"/>
      <c r="C34" s="88"/>
      <c r="D34" s="18" t="s">
        <v>7</v>
      </c>
      <c r="E34" s="65"/>
      <c r="F34" s="65"/>
      <c r="G34" s="41"/>
    </row>
    <row r="35" spans="2:7" ht="49.5" customHeight="1" thickBot="1" x14ac:dyDescent="0.3">
      <c r="B35" s="94" t="s">
        <v>197</v>
      </c>
      <c r="C35" s="100"/>
      <c r="D35" s="101"/>
      <c r="E35" s="85"/>
      <c r="F35" s="56"/>
      <c r="G35" s="61"/>
    </row>
    <row r="36" spans="2:7" ht="49.5" customHeight="1" thickBot="1" x14ac:dyDescent="0.3">
      <c r="B36" s="94" t="s">
        <v>198</v>
      </c>
      <c r="C36" s="100"/>
      <c r="D36" s="101"/>
      <c r="E36" s="85"/>
      <c r="F36" s="56"/>
      <c r="G36" s="61"/>
    </row>
    <row r="37" spans="2:7" ht="49.5" customHeight="1" thickBot="1" x14ac:dyDescent="0.3">
      <c r="B37" s="94" t="s">
        <v>199</v>
      </c>
      <c r="C37" s="100"/>
      <c r="D37" s="101"/>
      <c r="E37" s="85"/>
      <c r="F37" s="56"/>
      <c r="G37" s="61"/>
    </row>
    <row r="38" spans="2:7" ht="49.5" customHeight="1" thickBot="1" x14ac:dyDescent="0.3">
      <c r="B38" s="94" t="s">
        <v>200</v>
      </c>
      <c r="C38" s="100"/>
      <c r="D38" s="101"/>
      <c r="E38" s="85"/>
      <c r="F38" s="56"/>
      <c r="G38" s="61"/>
    </row>
    <row r="39" spans="2:7" ht="16.5" thickBot="1" x14ac:dyDescent="0.3">
      <c r="B39" s="89"/>
      <c r="C39" s="730" t="s">
        <v>8</v>
      </c>
      <c r="D39" s="731"/>
      <c r="E39" s="7" t="s">
        <v>9</v>
      </c>
      <c r="F39" s="7" t="s">
        <v>9</v>
      </c>
      <c r="G39" s="41">
        <f>G13+G20+G25+G33</f>
        <v>0</v>
      </c>
    </row>
  </sheetData>
  <sheetProtection password="F958" sheet="1"/>
  <mergeCells count="12">
    <mergeCell ref="B2:G2"/>
    <mergeCell ref="B4:C4"/>
    <mergeCell ref="B6:D6"/>
    <mergeCell ref="E6:G6"/>
    <mergeCell ref="B8:G8"/>
    <mergeCell ref="C33:D33"/>
    <mergeCell ref="C39:D39"/>
    <mergeCell ref="C11:D11"/>
    <mergeCell ref="C12:D12"/>
    <mergeCell ref="C13:D13"/>
    <mergeCell ref="C20:D20"/>
    <mergeCell ref="C25:D25"/>
  </mergeCells>
  <phoneticPr fontId="16" type="noConversion"/>
  <pageMargins left="0.70866141732283472" right="0.70866141732283472" top="0.74803149606299213" bottom="0.74803149606299213" header="0.31496062992125984" footer="0.31496062992125984"/>
  <pageSetup paperSize="9" scale="4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56"/>
  <sheetViews>
    <sheetView topLeftCell="A22" workbookViewId="0">
      <selection activeCell="I17" sqref="I17"/>
    </sheetView>
  </sheetViews>
  <sheetFormatPr defaultRowHeight="15" x14ac:dyDescent="0.25"/>
  <cols>
    <col min="3" max="3" width="14" customWidth="1"/>
    <col min="4" max="4" width="51.140625" customWidth="1"/>
    <col min="5" max="5" width="16.42578125" customWidth="1"/>
    <col min="6" max="6" width="19.42578125" customWidth="1"/>
  </cols>
  <sheetData>
    <row r="2" spans="2:12" ht="15.75" x14ac:dyDescent="0.25">
      <c r="B2" s="718" t="s">
        <v>73</v>
      </c>
      <c r="C2" s="718"/>
      <c r="D2" s="718"/>
      <c r="E2" s="718"/>
      <c r="F2" s="718"/>
      <c r="G2" s="718"/>
      <c r="H2" s="35"/>
    </row>
    <row r="4" spans="2:12" s="25" customFormat="1" ht="17.25" customHeight="1" thickBot="1" x14ac:dyDescent="0.3">
      <c r="B4" s="719" t="s">
        <v>0</v>
      </c>
      <c r="C4" s="719"/>
      <c r="D4" s="26">
        <v>244</v>
      </c>
      <c r="E4" s="23"/>
      <c r="F4" s="24"/>
      <c r="G4" s="24"/>
      <c r="H4" s="24"/>
      <c r="I4" s="24"/>
      <c r="J4" s="24"/>
      <c r="K4" s="24"/>
      <c r="L4" s="24"/>
    </row>
    <row r="6" spans="2:12" s="25" customFormat="1" ht="33.75" customHeight="1" thickBot="1" x14ac:dyDescent="0.3">
      <c r="B6" s="719" t="s">
        <v>1</v>
      </c>
      <c r="C6" s="719"/>
      <c r="D6" s="719"/>
      <c r="E6" s="744" t="s">
        <v>176</v>
      </c>
      <c r="F6" s="744"/>
      <c r="G6" s="21"/>
      <c r="H6" s="21"/>
      <c r="I6" s="21"/>
      <c r="J6" s="21"/>
      <c r="K6" s="21"/>
      <c r="L6" s="24"/>
    </row>
    <row r="8" spans="2:12" ht="15.75" x14ac:dyDescent="0.25">
      <c r="B8" s="718" t="s">
        <v>110</v>
      </c>
      <c r="C8" s="718"/>
      <c r="D8" s="718"/>
      <c r="E8" s="718"/>
      <c r="F8" s="718"/>
    </row>
    <row r="10" spans="2:12" thickBot="1" x14ac:dyDescent="0.35">
      <c r="B10" s="3"/>
      <c r="C10" s="3"/>
      <c r="D10" s="3"/>
      <c r="E10" s="3"/>
      <c r="F10" s="3"/>
    </row>
    <row r="11" spans="2:12" ht="27.75" customHeight="1" x14ac:dyDescent="0.25">
      <c r="B11" s="4" t="s">
        <v>3</v>
      </c>
      <c r="C11" s="779" t="s">
        <v>20</v>
      </c>
      <c r="D11" s="780"/>
      <c r="E11" s="763" t="s">
        <v>105</v>
      </c>
      <c r="F11" s="763" t="s">
        <v>106</v>
      </c>
    </row>
    <row r="12" spans="2:12" ht="16.5" thickBot="1" x14ac:dyDescent="0.3">
      <c r="B12" s="8" t="s">
        <v>4</v>
      </c>
      <c r="C12" s="781"/>
      <c r="D12" s="782"/>
      <c r="E12" s="764"/>
      <c r="F12" s="764"/>
    </row>
    <row r="13" spans="2:12" ht="16.149999999999999" thickBot="1" x14ac:dyDescent="0.35">
      <c r="B13" s="8">
        <v>1</v>
      </c>
      <c r="C13" s="742">
        <v>2</v>
      </c>
      <c r="D13" s="743"/>
      <c r="E13" s="7">
        <v>3</v>
      </c>
      <c r="F13" s="7">
        <v>4</v>
      </c>
    </row>
    <row r="14" spans="2:12" ht="32.25" customHeight="1" thickBot="1" x14ac:dyDescent="0.3">
      <c r="B14" s="102">
        <v>1</v>
      </c>
      <c r="C14" s="732" t="s">
        <v>107</v>
      </c>
      <c r="D14" s="733"/>
      <c r="E14" s="7" t="s">
        <v>9</v>
      </c>
      <c r="F14" s="41">
        <f>SUM(F16:F17)</f>
        <v>0</v>
      </c>
    </row>
    <row r="15" spans="2:12" ht="16.5" thickBot="1" x14ac:dyDescent="0.3">
      <c r="B15" s="102"/>
      <c r="C15" s="88"/>
      <c r="D15" s="18" t="s">
        <v>84</v>
      </c>
      <c r="E15" s="65"/>
      <c r="F15" s="41"/>
    </row>
    <row r="16" spans="2:12" ht="33" customHeight="1" thickBot="1" x14ac:dyDescent="0.3">
      <c r="B16" s="104" t="s">
        <v>148</v>
      </c>
      <c r="C16" s="774" t="s">
        <v>215</v>
      </c>
      <c r="D16" s="775"/>
      <c r="E16" s="56"/>
      <c r="F16" s="61"/>
    </row>
    <row r="17" spans="2:6" ht="38.25" customHeight="1" thickBot="1" x14ac:dyDescent="0.35">
      <c r="B17" s="104" t="s">
        <v>158</v>
      </c>
      <c r="C17" s="774"/>
      <c r="D17" s="775"/>
      <c r="E17" s="56"/>
      <c r="F17" s="61"/>
    </row>
    <row r="18" spans="2:6" ht="34.5" customHeight="1" thickBot="1" x14ac:dyDescent="0.3">
      <c r="B18" s="102" t="s">
        <v>188</v>
      </c>
      <c r="C18" s="778" t="s">
        <v>108</v>
      </c>
      <c r="D18" s="772"/>
      <c r="E18" s="7" t="s">
        <v>9</v>
      </c>
      <c r="F18" s="41">
        <f>SUM(F20:F23)</f>
        <v>0</v>
      </c>
    </row>
    <row r="19" spans="2:6" ht="16.5" thickBot="1" x14ac:dyDescent="0.3">
      <c r="B19" s="102"/>
      <c r="C19" s="88"/>
      <c r="D19" s="18" t="s">
        <v>84</v>
      </c>
      <c r="E19" s="7"/>
      <c r="F19" s="41"/>
    </row>
    <row r="20" spans="2:6" ht="16.5" thickBot="1" x14ac:dyDescent="0.3">
      <c r="B20" s="104" t="s">
        <v>149</v>
      </c>
      <c r="C20" s="774" t="s">
        <v>203</v>
      </c>
      <c r="D20" s="775"/>
      <c r="E20" s="56"/>
      <c r="F20" s="61"/>
    </row>
    <row r="21" spans="2:6" ht="16.149999999999999" thickBot="1" x14ac:dyDescent="0.35">
      <c r="B21" s="104" t="s">
        <v>150</v>
      </c>
      <c r="C21" s="774"/>
      <c r="D21" s="775"/>
      <c r="E21" s="56"/>
      <c r="F21" s="61"/>
    </row>
    <row r="22" spans="2:6" ht="16.149999999999999" thickBot="1" x14ac:dyDescent="0.35">
      <c r="B22" s="104" t="s">
        <v>151</v>
      </c>
      <c r="C22" s="774"/>
      <c r="D22" s="775"/>
      <c r="E22" s="56"/>
      <c r="F22" s="61"/>
    </row>
    <row r="23" spans="2:6" ht="16.149999999999999" thickBot="1" x14ac:dyDescent="0.35">
      <c r="B23" s="104" t="s">
        <v>152</v>
      </c>
      <c r="C23" s="774"/>
      <c r="D23" s="775"/>
      <c r="E23" s="56"/>
      <c r="F23" s="61"/>
    </row>
    <row r="24" spans="2:6" ht="31.5" customHeight="1" thickBot="1" x14ac:dyDescent="0.3">
      <c r="B24" s="102" t="s">
        <v>189</v>
      </c>
      <c r="C24" s="778" t="s">
        <v>236</v>
      </c>
      <c r="D24" s="772"/>
      <c r="E24" s="7" t="s">
        <v>9</v>
      </c>
      <c r="F24" s="41">
        <f>SUM(F26:F29)</f>
        <v>0</v>
      </c>
    </row>
    <row r="25" spans="2:6" ht="15.75" x14ac:dyDescent="0.25">
      <c r="B25" s="103"/>
      <c r="C25" s="87"/>
      <c r="D25" s="17" t="s">
        <v>7</v>
      </c>
      <c r="E25" s="68"/>
      <c r="F25" s="60"/>
    </row>
    <row r="26" spans="2:6" ht="16.5" thickBot="1" x14ac:dyDescent="0.3">
      <c r="B26" s="104" t="s">
        <v>190</v>
      </c>
      <c r="C26" s="776" t="s">
        <v>109</v>
      </c>
      <c r="D26" s="777"/>
      <c r="E26" s="56"/>
      <c r="F26" s="61"/>
    </row>
    <row r="27" spans="2:6" ht="16.149999999999999" thickBot="1" x14ac:dyDescent="0.35">
      <c r="B27" s="104" t="s">
        <v>191</v>
      </c>
      <c r="C27" s="774"/>
      <c r="D27" s="775"/>
      <c r="E27" s="56"/>
      <c r="F27" s="61"/>
    </row>
    <row r="28" spans="2:6" ht="16.149999999999999" thickBot="1" x14ac:dyDescent="0.35">
      <c r="B28" s="104" t="s">
        <v>192</v>
      </c>
      <c r="C28" s="774"/>
      <c r="D28" s="775"/>
      <c r="E28" s="56"/>
      <c r="F28" s="61"/>
    </row>
    <row r="29" spans="2:6" ht="16.149999999999999" thickBot="1" x14ac:dyDescent="0.35">
      <c r="B29" s="104" t="s">
        <v>193</v>
      </c>
      <c r="C29" s="774"/>
      <c r="D29" s="775"/>
      <c r="E29" s="56"/>
      <c r="F29" s="61"/>
    </row>
    <row r="30" spans="2:6" ht="31.5" customHeight="1" thickBot="1" x14ac:dyDescent="0.3">
      <c r="B30" s="102" t="s">
        <v>196</v>
      </c>
      <c r="C30" s="778" t="s">
        <v>216</v>
      </c>
      <c r="D30" s="772"/>
      <c r="E30" s="7" t="s">
        <v>9</v>
      </c>
      <c r="F30" s="41">
        <f>SUM(F32:F37)</f>
        <v>0</v>
      </c>
    </row>
    <row r="31" spans="2:6" ht="15.75" x14ac:dyDescent="0.25">
      <c r="B31" s="103"/>
      <c r="C31" s="87"/>
      <c r="D31" s="17" t="s">
        <v>7</v>
      </c>
      <c r="E31" s="68"/>
      <c r="F31" s="60"/>
    </row>
    <row r="32" spans="2:6" ht="16.5" thickBot="1" x14ac:dyDescent="0.3">
      <c r="B32" s="104" t="s">
        <v>197</v>
      </c>
      <c r="C32" s="768" t="s">
        <v>217</v>
      </c>
      <c r="D32" s="769"/>
      <c r="E32" s="56"/>
      <c r="F32" s="61"/>
    </row>
    <row r="33" spans="2:6" ht="16.5" thickBot="1" x14ac:dyDescent="0.3">
      <c r="B33" s="104" t="s">
        <v>198</v>
      </c>
      <c r="C33" s="766" t="s">
        <v>218</v>
      </c>
      <c r="D33" s="767"/>
      <c r="E33" s="56"/>
      <c r="F33" s="61"/>
    </row>
    <row r="34" spans="2:6" ht="16.149999999999999" thickBot="1" x14ac:dyDescent="0.35">
      <c r="B34" s="104" t="s">
        <v>199</v>
      </c>
      <c r="C34" s="766"/>
      <c r="D34" s="767"/>
      <c r="E34" s="56"/>
      <c r="F34" s="61"/>
    </row>
    <row r="35" spans="2:6" ht="16.149999999999999" thickBot="1" x14ac:dyDescent="0.35">
      <c r="B35" s="104" t="s">
        <v>200</v>
      </c>
      <c r="C35" s="766"/>
      <c r="D35" s="767"/>
      <c r="E35" s="56"/>
      <c r="F35" s="61"/>
    </row>
    <row r="36" spans="2:6" ht="16.149999999999999" thickBot="1" x14ac:dyDescent="0.35">
      <c r="B36" s="104" t="s">
        <v>201</v>
      </c>
      <c r="C36" s="766"/>
      <c r="D36" s="767"/>
      <c r="E36" s="56"/>
      <c r="F36" s="61"/>
    </row>
    <row r="37" spans="2:6" ht="16.5" thickBot="1" x14ac:dyDescent="0.3">
      <c r="B37" s="104" t="s">
        <v>202</v>
      </c>
      <c r="C37" s="766"/>
      <c r="D37" s="767"/>
      <c r="E37" s="56"/>
      <c r="F37" s="61"/>
    </row>
    <row r="38" spans="2:6" ht="31.5" customHeight="1" thickBot="1" x14ac:dyDescent="0.3">
      <c r="B38" s="102" t="s">
        <v>205</v>
      </c>
      <c r="C38" s="778" t="s">
        <v>219</v>
      </c>
      <c r="D38" s="772"/>
      <c r="E38" s="7" t="s">
        <v>9</v>
      </c>
      <c r="F38" s="41">
        <f>SUM(F40:F41)</f>
        <v>0</v>
      </c>
    </row>
    <row r="39" spans="2:6" ht="15.75" x14ac:dyDescent="0.25">
      <c r="B39" s="103"/>
      <c r="C39" s="87"/>
      <c r="D39" s="17" t="s">
        <v>7</v>
      </c>
      <c r="E39" s="68"/>
      <c r="F39" s="60"/>
    </row>
    <row r="40" spans="2:6" ht="16.5" thickBot="1" x14ac:dyDescent="0.3">
      <c r="B40" s="104" t="s">
        <v>206</v>
      </c>
      <c r="C40" s="768" t="s">
        <v>220</v>
      </c>
      <c r="D40" s="769"/>
      <c r="E40" s="56"/>
      <c r="F40" s="61"/>
    </row>
    <row r="41" spans="2:6" ht="16.5" thickBot="1" x14ac:dyDescent="0.3">
      <c r="B41" s="104" t="s">
        <v>207</v>
      </c>
      <c r="C41" s="766" t="s">
        <v>221</v>
      </c>
      <c r="D41" s="767"/>
      <c r="E41" s="56"/>
      <c r="F41" s="61"/>
    </row>
    <row r="42" spans="2:6" ht="31.5" customHeight="1" thickBot="1" x14ac:dyDescent="0.3">
      <c r="B42" s="102" t="s">
        <v>222</v>
      </c>
      <c r="C42" s="778" t="s">
        <v>223</v>
      </c>
      <c r="D42" s="772"/>
      <c r="E42" s="7" t="s">
        <v>9</v>
      </c>
      <c r="F42" s="41">
        <f>SUM(F44:F55)</f>
        <v>0</v>
      </c>
    </row>
    <row r="43" spans="2:6" ht="15.75" x14ac:dyDescent="0.25">
      <c r="B43" s="103"/>
      <c r="C43" s="87"/>
      <c r="D43" s="17" t="s">
        <v>7</v>
      </c>
      <c r="E43" s="68"/>
      <c r="F43" s="60"/>
    </row>
    <row r="44" spans="2:6" ht="16.5" thickBot="1" x14ac:dyDescent="0.3">
      <c r="B44" s="104" t="s">
        <v>224</v>
      </c>
      <c r="C44" s="768"/>
      <c r="D44" s="769"/>
      <c r="E44" s="56"/>
      <c r="F44" s="61"/>
    </row>
    <row r="45" spans="2:6" ht="16.5" thickBot="1" x14ac:dyDescent="0.3">
      <c r="B45" s="104" t="s">
        <v>225</v>
      </c>
      <c r="C45" s="766"/>
      <c r="D45" s="767"/>
      <c r="E45" s="56"/>
      <c r="F45" s="61"/>
    </row>
    <row r="46" spans="2:6" ht="16.5" thickBot="1" x14ac:dyDescent="0.3">
      <c r="B46" s="104" t="s">
        <v>226</v>
      </c>
      <c r="C46" s="766"/>
      <c r="D46" s="767"/>
      <c r="E46" s="56"/>
      <c r="F46" s="61"/>
    </row>
    <row r="47" spans="2:6" ht="16.5" thickBot="1" x14ac:dyDescent="0.3">
      <c r="B47" s="104" t="s">
        <v>227</v>
      </c>
      <c r="C47" s="766"/>
      <c r="D47" s="767"/>
      <c r="E47" s="56"/>
      <c r="F47" s="61"/>
    </row>
    <row r="48" spans="2:6" ht="16.5" thickBot="1" x14ac:dyDescent="0.3">
      <c r="B48" s="104" t="s">
        <v>228</v>
      </c>
      <c r="C48" s="766"/>
      <c r="D48" s="767"/>
      <c r="E48" s="56"/>
      <c r="F48" s="61"/>
    </row>
    <row r="49" spans="2:6" ht="16.5" thickBot="1" x14ac:dyDescent="0.3">
      <c r="B49" s="104" t="s">
        <v>229</v>
      </c>
      <c r="C49" s="766"/>
      <c r="D49" s="767"/>
      <c r="E49" s="56"/>
      <c r="F49" s="61"/>
    </row>
    <row r="50" spans="2:6" ht="16.5" thickBot="1" x14ac:dyDescent="0.3">
      <c r="B50" s="104" t="s">
        <v>230</v>
      </c>
      <c r="C50" s="766"/>
      <c r="D50" s="767"/>
      <c r="E50" s="56"/>
      <c r="F50" s="61"/>
    </row>
    <row r="51" spans="2:6" ht="16.5" thickBot="1" x14ac:dyDescent="0.3">
      <c r="B51" s="104" t="s">
        <v>231</v>
      </c>
      <c r="C51" s="766"/>
      <c r="D51" s="767"/>
      <c r="E51" s="56"/>
      <c r="F51" s="61"/>
    </row>
    <row r="52" spans="2:6" ht="16.5" thickBot="1" x14ac:dyDescent="0.3">
      <c r="B52" s="104" t="s">
        <v>232</v>
      </c>
      <c r="C52" s="766"/>
      <c r="D52" s="767"/>
      <c r="E52" s="56"/>
      <c r="F52" s="61"/>
    </row>
    <row r="53" spans="2:6" ht="16.5" thickBot="1" x14ac:dyDescent="0.3">
      <c r="B53" s="104" t="s">
        <v>233</v>
      </c>
      <c r="C53" s="766"/>
      <c r="D53" s="767"/>
      <c r="E53" s="56"/>
      <c r="F53" s="61"/>
    </row>
    <row r="54" spans="2:6" ht="16.5" thickBot="1" x14ac:dyDescent="0.3">
      <c r="B54" s="104" t="s">
        <v>234</v>
      </c>
      <c r="C54" s="766"/>
      <c r="D54" s="767"/>
      <c r="E54" s="56"/>
      <c r="F54" s="61"/>
    </row>
    <row r="55" spans="2:6" ht="16.5" thickBot="1" x14ac:dyDescent="0.3">
      <c r="B55" s="104" t="s">
        <v>235</v>
      </c>
      <c r="C55" s="766"/>
      <c r="D55" s="767"/>
      <c r="E55" s="56"/>
      <c r="F55" s="61"/>
    </row>
    <row r="56" spans="2:6" ht="16.5" thickBot="1" x14ac:dyDescent="0.3">
      <c r="B56" s="102"/>
      <c r="C56" s="730" t="s">
        <v>8</v>
      </c>
      <c r="D56" s="731"/>
      <c r="E56" s="7" t="s">
        <v>9</v>
      </c>
      <c r="F56" s="41">
        <f>F14+F18+F24+F30+F38+F42</f>
        <v>0</v>
      </c>
    </row>
  </sheetData>
  <sheetProtection password="F958" sheet="1" objects="1" scenarios="1"/>
  <mergeCells count="46">
    <mergeCell ref="C18:D18"/>
    <mergeCell ref="C20:D20"/>
    <mergeCell ref="B2:G2"/>
    <mergeCell ref="B4:C4"/>
    <mergeCell ref="B6:D6"/>
    <mergeCell ref="E6:F6"/>
    <mergeCell ref="B8:F8"/>
    <mergeCell ref="C11:D12"/>
    <mergeCell ref="E11:E12"/>
    <mergeCell ref="F11:F12"/>
    <mergeCell ref="C13:D13"/>
    <mergeCell ref="C14:D14"/>
    <mergeCell ref="C16:D16"/>
    <mergeCell ref="C17:D17"/>
    <mergeCell ref="C33:D33"/>
    <mergeCell ref="C34:D34"/>
    <mergeCell ref="C21:D21"/>
    <mergeCell ref="C22:D22"/>
    <mergeCell ref="C23:D23"/>
    <mergeCell ref="C24:D24"/>
    <mergeCell ref="C26:D26"/>
    <mergeCell ref="C27:D27"/>
    <mergeCell ref="C28:D28"/>
    <mergeCell ref="C29:D29"/>
    <mergeCell ref="C30:D30"/>
    <mergeCell ref="C32:D32"/>
    <mergeCell ref="C47:D47"/>
    <mergeCell ref="C48:D48"/>
    <mergeCell ref="C35:D35"/>
    <mergeCell ref="C36:D36"/>
    <mergeCell ref="C37:D37"/>
    <mergeCell ref="C38:D38"/>
    <mergeCell ref="C40:D40"/>
    <mergeCell ref="C41:D41"/>
    <mergeCell ref="C42:D42"/>
    <mergeCell ref="C44:D44"/>
    <mergeCell ref="C45:D45"/>
    <mergeCell ref="C46:D46"/>
    <mergeCell ref="C55:D55"/>
    <mergeCell ref="C56:D56"/>
    <mergeCell ref="C49:D49"/>
    <mergeCell ref="C50:D50"/>
    <mergeCell ref="C51:D51"/>
    <mergeCell ref="C52:D52"/>
    <mergeCell ref="C53:D53"/>
    <mergeCell ref="C54:D54"/>
  </mergeCells>
  <phoneticPr fontId="16" type="noConversion"/>
  <pageMargins left="0.70866141732283472" right="0.70866141732283472" top="0.74803149606299213" bottom="0.74803149606299213" header="0.31496062992125984" footer="0.31496062992125984"/>
  <pageSetup paperSize="9" scale="6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9"/>
  <sheetViews>
    <sheetView showZeros="0" topLeftCell="A13" workbookViewId="0">
      <selection activeCell="K28" sqref="K28"/>
    </sheetView>
  </sheetViews>
  <sheetFormatPr defaultRowHeight="15" x14ac:dyDescent="0.25"/>
  <cols>
    <col min="3" max="3" width="12.5703125" customWidth="1"/>
    <col min="4" max="4" width="38.5703125" customWidth="1"/>
    <col min="5" max="5" width="16" customWidth="1"/>
    <col min="6" max="6" width="14.5703125" customWidth="1"/>
    <col min="7" max="7" width="21.85546875" customWidth="1"/>
  </cols>
  <sheetData>
    <row r="2" spans="2:12" ht="15.75" x14ac:dyDescent="0.25">
      <c r="B2" s="718" t="s">
        <v>73</v>
      </c>
      <c r="C2" s="718"/>
      <c r="D2" s="718"/>
      <c r="E2" s="718"/>
      <c r="F2" s="718"/>
      <c r="G2" s="718"/>
    </row>
    <row r="4" spans="2:12" s="25" customFormat="1" ht="17.25" customHeight="1" thickBot="1" x14ac:dyDescent="0.3">
      <c r="B4" s="759" t="s">
        <v>0</v>
      </c>
      <c r="C4" s="759"/>
      <c r="D4" s="26">
        <v>244</v>
      </c>
      <c r="E4" s="23"/>
      <c r="F4" s="24"/>
      <c r="G4" s="24"/>
      <c r="H4" s="24"/>
      <c r="I4" s="24"/>
      <c r="J4" s="24"/>
      <c r="K4" s="24"/>
      <c r="L4" s="24"/>
    </row>
    <row r="6" spans="2:12" s="25" customFormat="1" ht="32.25" customHeight="1" thickBot="1" x14ac:dyDescent="0.3">
      <c r="B6" s="719" t="s">
        <v>1</v>
      </c>
      <c r="C6" s="719"/>
      <c r="D6" s="719"/>
      <c r="E6" s="754" t="s">
        <v>253</v>
      </c>
      <c r="F6" s="754"/>
      <c r="G6" s="754"/>
      <c r="H6" s="21"/>
      <c r="I6" s="21"/>
      <c r="J6" s="21"/>
      <c r="K6" s="21"/>
      <c r="L6" s="24"/>
    </row>
    <row r="8" spans="2:12" ht="15.75" x14ac:dyDescent="0.25">
      <c r="B8" s="718" t="s">
        <v>237</v>
      </c>
      <c r="C8" s="718"/>
      <c r="D8" s="718"/>
      <c r="E8" s="718"/>
      <c r="F8" s="718"/>
      <c r="G8" s="718"/>
    </row>
    <row r="10" spans="2:12" thickBot="1" x14ac:dyDescent="0.35">
      <c r="B10" s="3"/>
      <c r="C10" s="3"/>
      <c r="D10" s="3"/>
      <c r="E10" s="3"/>
      <c r="F10" s="3"/>
      <c r="G10" s="3"/>
    </row>
    <row r="11" spans="2:12" ht="46.5" customHeight="1" x14ac:dyDescent="0.25">
      <c r="B11" s="706" t="s">
        <v>17</v>
      </c>
      <c r="C11" s="720" t="s">
        <v>20</v>
      </c>
      <c r="D11" s="722"/>
      <c r="E11" s="706" t="s">
        <v>111</v>
      </c>
      <c r="F11" s="706" t="s">
        <v>240</v>
      </c>
      <c r="G11" s="706" t="s">
        <v>241</v>
      </c>
    </row>
    <row r="12" spans="2:12" ht="15.75" thickBot="1" x14ac:dyDescent="0.3">
      <c r="B12" s="708"/>
      <c r="C12" s="726"/>
      <c r="D12" s="728"/>
      <c r="E12" s="708"/>
      <c r="F12" s="708"/>
      <c r="G12" s="708"/>
    </row>
    <row r="13" spans="2:12" ht="16.149999999999999" thickBot="1" x14ac:dyDescent="0.35">
      <c r="B13" s="8">
        <v>1</v>
      </c>
      <c r="C13" s="742">
        <v>2</v>
      </c>
      <c r="D13" s="743"/>
      <c r="E13" s="7">
        <v>3</v>
      </c>
      <c r="F13" s="7">
        <v>4</v>
      </c>
      <c r="G13" s="7">
        <v>5</v>
      </c>
    </row>
    <row r="14" spans="2:12" ht="18" customHeight="1" thickBot="1" x14ac:dyDescent="0.3">
      <c r="B14" s="104">
        <v>1</v>
      </c>
      <c r="C14" s="755" t="s">
        <v>238</v>
      </c>
      <c r="D14" s="756"/>
      <c r="E14" s="61"/>
      <c r="F14" s="61" t="s">
        <v>130</v>
      </c>
      <c r="G14" s="41">
        <f>SUM(G16:G22)</f>
        <v>0</v>
      </c>
    </row>
    <row r="15" spans="2:12" ht="31.5" customHeight="1" thickBot="1" x14ac:dyDescent="0.3">
      <c r="B15" s="104"/>
      <c r="C15" s="78"/>
      <c r="D15" s="75" t="s">
        <v>7</v>
      </c>
      <c r="E15" s="61"/>
      <c r="F15" s="61"/>
      <c r="G15" s="41"/>
    </row>
    <row r="16" spans="2:12" ht="28.5" customHeight="1" thickBot="1" x14ac:dyDescent="0.3">
      <c r="B16" s="104" t="s">
        <v>148</v>
      </c>
      <c r="C16" s="786" t="s">
        <v>239</v>
      </c>
      <c r="D16" s="787"/>
      <c r="E16" s="61"/>
      <c r="F16" s="80"/>
      <c r="G16" s="41">
        <f>E16*F16</f>
        <v>0</v>
      </c>
    </row>
    <row r="17" spans="2:7" ht="28.5" customHeight="1" thickBot="1" x14ac:dyDescent="0.3">
      <c r="B17" s="104" t="s">
        <v>158</v>
      </c>
      <c r="C17" s="786" t="s">
        <v>242</v>
      </c>
      <c r="D17" s="787"/>
      <c r="E17" s="61"/>
      <c r="F17" s="80"/>
      <c r="G17" s="41">
        <f t="shared" ref="G17:G28" si="0">E17*F17</f>
        <v>0</v>
      </c>
    </row>
    <row r="18" spans="2:7" ht="28.5" customHeight="1" thickBot="1" x14ac:dyDescent="0.3">
      <c r="B18" s="104" t="s">
        <v>159</v>
      </c>
      <c r="C18" s="786" t="s">
        <v>248</v>
      </c>
      <c r="D18" s="787"/>
      <c r="E18" s="61"/>
      <c r="F18" s="80"/>
      <c r="G18" s="41">
        <f t="shared" si="0"/>
        <v>0</v>
      </c>
    </row>
    <row r="19" spans="2:7" ht="28.5" customHeight="1" thickBot="1" x14ac:dyDescent="0.35">
      <c r="B19" s="104" t="s">
        <v>160</v>
      </c>
      <c r="C19" s="786"/>
      <c r="D19" s="787"/>
      <c r="E19" s="61"/>
      <c r="F19" s="80"/>
      <c r="G19" s="41">
        <f t="shared" si="0"/>
        <v>0</v>
      </c>
    </row>
    <row r="20" spans="2:7" ht="28.5" customHeight="1" thickBot="1" x14ac:dyDescent="0.35">
      <c r="B20" s="104" t="s">
        <v>161</v>
      </c>
      <c r="C20" s="786"/>
      <c r="D20" s="787"/>
      <c r="E20" s="61"/>
      <c r="F20" s="80"/>
      <c r="G20" s="41">
        <f t="shared" si="0"/>
        <v>0</v>
      </c>
    </row>
    <row r="21" spans="2:7" ht="28.5" customHeight="1" thickBot="1" x14ac:dyDescent="0.35">
      <c r="B21" s="104" t="s">
        <v>162</v>
      </c>
      <c r="C21" s="786"/>
      <c r="D21" s="787"/>
      <c r="E21" s="61"/>
      <c r="F21" s="80"/>
      <c r="G21" s="41">
        <f t="shared" si="0"/>
        <v>0</v>
      </c>
    </row>
    <row r="22" spans="2:7" ht="28.5" customHeight="1" thickBot="1" x14ac:dyDescent="0.35">
      <c r="B22" s="104" t="s">
        <v>163</v>
      </c>
      <c r="C22" s="786"/>
      <c r="D22" s="787"/>
      <c r="E22" s="61"/>
      <c r="F22" s="80"/>
      <c r="G22" s="41">
        <f t="shared" si="0"/>
        <v>0</v>
      </c>
    </row>
    <row r="23" spans="2:7" ht="18" customHeight="1" thickBot="1" x14ac:dyDescent="0.3">
      <c r="B23" s="104" t="s">
        <v>188</v>
      </c>
      <c r="C23" s="755" t="s">
        <v>243</v>
      </c>
      <c r="D23" s="756"/>
      <c r="E23" s="61"/>
      <c r="F23" s="61" t="s">
        <v>130</v>
      </c>
      <c r="G23" s="41">
        <f>SUM(G25:G28)</f>
        <v>0</v>
      </c>
    </row>
    <row r="24" spans="2:7" ht="31.5" customHeight="1" thickBot="1" x14ac:dyDescent="0.3">
      <c r="B24" s="104"/>
      <c r="C24" s="78"/>
      <c r="D24" s="75" t="s">
        <v>7</v>
      </c>
      <c r="E24" s="61"/>
      <c r="F24" s="61"/>
      <c r="G24" s="41"/>
    </row>
    <row r="25" spans="2:7" ht="28.5" customHeight="1" thickBot="1" x14ac:dyDescent="0.3">
      <c r="B25" s="104" t="s">
        <v>149</v>
      </c>
      <c r="C25" s="786"/>
      <c r="D25" s="787"/>
      <c r="E25" s="61"/>
      <c r="F25" s="80"/>
      <c r="G25" s="41">
        <f>E25*F25</f>
        <v>0</v>
      </c>
    </row>
    <row r="26" spans="2:7" ht="28.5" customHeight="1" thickBot="1" x14ac:dyDescent="0.3">
      <c r="B26" s="104" t="s">
        <v>150</v>
      </c>
      <c r="C26" s="786"/>
      <c r="D26" s="787"/>
      <c r="E26" s="61"/>
      <c r="F26" s="80"/>
      <c r="G26" s="41">
        <f>E26*F26</f>
        <v>0</v>
      </c>
    </row>
    <row r="27" spans="2:7" ht="28.5" customHeight="1" thickBot="1" x14ac:dyDescent="0.3">
      <c r="B27" s="104" t="s">
        <v>151</v>
      </c>
      <c r="C27" s="786"/>
      <c r="D27" s="787"/>
      <c r="E27" s="61"/>
      <c r="F27" s="80"/>
      <c r="G27" s="41">
        <f>E27*F27</f>
        <v>0</v>
      </c>
    </row>
    <row r="28" spans="2:7" ht="30.75" customHeight="1" thickBot="1" x14ac:dyDescent="0.3">
      <c r="B28" s="104" t="s">
        <v>152</v>
      </c>
      <c r="C28" s="786"/>
      <c r="D28" s="787"/>
      <c r="E28" s="61"/>
      <c r="F28" s="61"/>
      <c r="G28" s="41">
        <f t="shared" si="0"/>
        <v>0</v>
      </c>
    </row>
    <row r="29" spans="2:7" ht="16.5" thickBot="1" x14ac:dyDescent="0.3">
      <c r="B29" s="105"/>
      <c r="C29" s="709" t="s">
        <v>8</v>
      </c>
      <c r="D29" s="710"/>
      <c r="E29" s="61" t="s">
        <v>9</v>
      </c>
      <c r="F29" s="61" t="s">
        <v>9</v>
      </c>
      <c r="G29" s="41">
        <f>G14</f>
        <v>0</v>
      </c>
    </row>
  </sheetData>
  <sheetProtection password="F958" sheet="1" objects="1" scenarios="1"/>
  <mergeCells count="25">
    <mergeCell ref="C29:D29"/>
    <mergeCell ref="C20:D20"/>
    <mergeCell ref="C21:D21"/>
    <mergeCell ref="C22:D22"/>
    <mergeCell ref="C23:D23"/>
    <mergeCell ref="C25:D25"/>
    <mergeCell ref="C26:D26"/>
    <mergeCell ref="C18:D18"/>
    <mergeCell ref="C19:D19"/>
    <mergeCell ref="C27:D27"/>
    <mergeCell ref="C28:D28"/>
    <mergeCell ref="C13:D13"/>
    <mergeCell ref="C14:D14"/>
    <mergeCell ref="C16:D16"/>
    <mergeCell ref="C17:D17"/>
    <mergeCell ref="B2:G2"/>
    <mergeCell ref="B4:C4"/>
    <mergeCell ref="B6:D6"/>
    <mergeCell ref="E6:G6"/>
    <mergeCell ref="B8:G8"/>
    <mergeCell ref="B11:B12"/>
    <mergeCell ref="C11:D12"/>
    <mergeCell ref="E11:E12"/>
    <mergeCell ref="F11:F12"/>
    <mergeCell ref="G11:G12"/>
  </mergeCells>
  <phoneticPr fontId="16" type="noConversion"/>
  <pageMargins left="0.70866141732283472" right="0.70866141732283472" top="0.74803149606299213" bottom="0.74803149606299213" header="0.31496062992125984" footer="0.31496062992125984"/>
  <pageSetup paperSize="9" scale="71"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7"/>
  <sheetViews>
    <sheetView topLeftCell="A13" workbookViewId="0">
      <selection activeCell="N13" sqref="N13"/>
    </sheetView>
  </sheetViews>
  <sheetFormatPr defaultRowHeight="15" x14ac:dyDescent="0.25"/>
  <cols>
    <col min="3" max="3" width="15.7109375" customWidth="1"/>
    <col min="4" max="4" width="35.5703125" customWidth="1"/>
    <col min="5" max="5" width="12.85546875" customWidth="1"/>
    <col min="6" max="6" width="14.42578125" customWidth="1"/>
    <col min="7" max="7" width="16.140625" customWidth="1"/>
  </cols>
  <sheetData>
    <row r="2" spans="2:12" ht="15.75" x14ac:dyDescent="0.25">
      <c r="B2" s="718" t="s">
        <v>73</v>
      </c>
      <c r="C2" s="718"/>
      <c r="D2" s="718"/>
      <c r="E2" s="718"/>
      <c r="F2" s="718"/>
      <c r="G2" s="718"/>
      <c r="H2" s="35"/>
    </row>
    <row r="4" spans="2:12" s="25" customFormat="1" ht="17.25" customHeight="1" thickBot="1" x14ac:dyDescent="0.3">
      <c r="B4" s="719" t="s">
        <v>0</v>
      </c>
      <c r="C4" s="719"/>
      <c r="D4" s="26">
        <v>244</v>
      </c>
      <c r="E4" s="23"/>
      <c r="F4" s="24"/>
      <c r="G4" s="24"/>
      <c r="H4" s="24"/>
      <c r="I4" s="24"/>
      <c r="J4" s="24"/>
      <c r="K4" s="24"/>
      <c r="L4" s="24"/>
    </row>
    <row r="5" spans="2:12" ht="14.45" x14ac:dyDescent="0.3">
      <c r="D5" s="25"/>
    </row>
    <row r="6" spans="2:12" s="25" customFormat="1" ht="35.25" customHeight="1" thickBot="1" x14ac:dyDescent="0.3">
      <c r="B6" s="719" t="s">
        <v>1</v>
      </c>
      <c r="C6" s="719"/>
      <c r="D6" s="719"/>
      <c r="E6" s="754" t="s">
        <v>176</v>
      </c>
      <c r="F6" s="754"/>
      <c r="G6" s="754"/>
      <c r="H6" s="21"/>
      <c r="I6" s="21"/>
      <c r="J6" s="21"/>
      <c r="K6" s="21"/>
      <c r="L6" s="24"/>
    </row>
    <row r="8" spans="2:12" ht="15.75" x14ac:dyDescent="0.25">
      <c r="B8" s="718" t="s">
        <v>146</v>
      </c>
      <c r="C8" s="718"/>
      <c r="D8" s="718"/>
      <c r="E8" s="718"/>
      <c r="F8" s="718"/>
      <c r="G8" s="718"/>
    </row>
    <row r="10" spans="2:12" thickBot="1" x14ac:dyDescent="0.35">
      <c r="B10" s="3"/>
      <c r="C10" s="3"/>
      <c r="D10" s="3"/>
      <c r="E10" s="3"/>
      <c r="F10" s="3"/>
      <c r="G10" s="3"/>
    </row>
    <row r="11" spans="2:12" ht="30.75" customHeight="1" x14ac:dyDescent="0.25">
      <c r="B11" s="4" t="s">
        <v>3</v>
      </c>
      <c r="C11" s="720" t="s">
        <v>20</v>
      </c>
      <c r="D11" s="722"/>
      <c r="E11" s="706" t="s">
        <v>111</v>
      </c>
      <c r="F11" s="706" t="s">
        <v>112</v>
      </c>
      <c r="G11" s="706" t="s">
        <v>113</v>
      </c>
    </row>
    <row r="12" spans="2:12" ht="16.5" thickBot="1" x14ac:dyDescent="0.3">
      <c r="B12" s="8" t="s">
        <v>4</v>
      </c>
      <c r="C12" s="726"/>
      <c r="D12" s="728"/>
      <c r="E12" s="708"/>
      <c r="F12" s="708"/>
      <c r="G12" s="708"/>
    </row>
    <row r="13" spans="2:12" ht="16.149999999999999" thickBot="1" x14ac:dyDescent="0.35">
      <c r="B13" s="10"/>
      <c r="C13" s="742">
        <v>1</v>
      </c>
      <c r="D13" s="743"/>
      <c r="E13" s="7">
        <v>2</v>
      </c>
      <c r="F13" s="7">
        <v>3</v>
      </c>
      <c r="G13" s="7">
        <v>4</v>
      </c>
    </row>
    <row r="14" spans="2:12" ht="18" customHeight="1" thickBot="1" x14ac:dyDescent="0.3">
      <c r="B14" s="52">
        <v>1</v>
      </c>
      <c r="C14" s="755" t="s">
        <v>114</v>
      </c>
      <c r="D14" s="756"/>
      <c r="E14" s="56" t="s">
        <v>9</v>
      </c>
      <c r="F14" s="61" t="s">
        <v>9</v>
      </c>
      <c r="G14" s="41">
        <f>SUM(G15:G22)</f>
        <v>0</v>
      </c>
    </row>
    <row r="15" spans="2:12" ht="18" customHeight="1" thickBot="1" x14ac:dyDescent="0.3">
      <c r="B15" s="52"/>
      <c r="C15" s="95"/>
      <c r="D15" s="75" t="s">
        <v>115</v>
      </c>
      <c r="E15" s="56"/>
      <c r="F15" s="61"/>
      <c r="G15" s="41"/>
    </row>
    <row r="16" spans="2:12" ht="16.5" thickBot="1" x14ac:dyDescent="0.3">
      <c r="B16" s="71" t="s">
        <v>148</v>
      </c>
      <c r="C16" s="774" t="s">
        <v>164</v>
      </c>
      <c r="D16" s="775"/>
      <c r="E16" s="56"/>
      <c r="F16" s="61"/>
      <c r="G16" s="41">
        <f t="shared" ref="G16:G22" si="0">E16*F16</f>
        <v>0</v>
      </c>
    </row>
    <row r="17" spans="2:7" ht="16.5" thickBot="1" x14ac:dyDescent="0.3">
      <c r="B17" s="71" t="s">
        <v>158</v>
      </c>
      <c r="C17" s="774" t="s">
        <v>165</v>
      </c>
      <c r="D17" s="775"/>
      <c r="E17" s="56"/>
      <c r="F17" s="61"/>
      <c r="G17" s="41">
        <f t="shared" si="0"/>
        <v>0</v>
      </c>
    </row>
    <row r="18" spans="2:7" ht="16.5" thickBot="1" x14ac:dyDescent="0.3">
      <c r="B18" s="71" t="s">
        <v>159</v>
      </c>
      <c r="C18" s="774" t="s">
        <v>166</v>
      </c>
      <c r="D18" s="775"/>
      <c r="E18" s="56"/>
      <c r="F18" s="61"/>
      <c r="G18" s="41">
        <f t="shared" si="0"/>
        <v>0</v>
      </c>
    </row>
    <row r="19" spans="2:7" ht="16.5" thickBot="1" x14ac:dyDescent="0.3">
      <c r="B19" s="71" t="s">
        <v>160</v>
      </c>
      <c r="C19" s="774" t="s">
        <v>167</v>
      </c>
      <c r="D19" s="775"/>
      <c r="E19" s="56"/>
      <c r="F19" s="61"/>
      <c r="G19" s="41">
        <f t="shared" si="0"/>
        <v>0</v>
      </c>
    </row>
    <row r="20" spans="2:7" ht="16.149999999999999" thickBot="1" x14ac:dyDescent="0.35">
      <c r="B20" s="71" t="s">
        <v>161</v>
      </c>
      <c r="C20" s="774"/>
      <c r="D20" s="775"/>
      <c r="E20" s="56"/>
      <c r="F20" s="61"/>
      <c r="G20" s="41">
        <f t="shared" si="0"/>
        <v>0</v>
      </c>
    </row>
    <row r="21" spans="2:7" ht="16.149999999999999" thickBot="1" x14ac:dyDescent="0.35">
      <c r="B21" s="71" t="s">
        <v>162</v>
      </c>
      <c r="C21" s="774"/>
      <c r="D21" s="775"/>
      <c r="E21" s="56"/>
      <c r="F21" s="61"/>
      <c r="G21" s="41">
        <f t="shared" si="0"/>
        <v>0</v>
      </c>
    </row>
    <row r="22" spans="2:7" ht="16.149999999999999" thickBot="1" x14ac:dyDescent="0.35">
      <c r="B22" s="71" t="s">
        <v>163</v>
      </c>
      <c r="C22" s="774"/>
      <c r="D22" s="775"/>
      <c r="E22" s="56"/>
      <c r="F22" s="61"/>
      <c r="G22" s="41">
        <f t="shared" si="0"/>
        <v>0</v>
      </c>
    </row>
    <row r="23" spans="2:7" ht="16.5" thickBot="1" x14ac:dyDescent="0.3">
      <c r="B23" s="71"/>
      <c r="C23" s="709" t="s">
        <v>8</v>
      </c>
      <c r="D23" s="710"/>
      <c r="E23" s="56"/>
      <c r="F23" s="61"/>
      <c r="G23" s="41">
        <f>G14</f>
        <v>0</v>
      </c>
    </row>
    <row r="24" spans="2:7" ht="16.5" customHeight="1" thickBot="1" x14ac:dyDescent="0.3">
      <c r="B24" s="52">
        <v>2</v>
      </c>
      <c r="C24" s="755" t="s">
        <v>147</v>
      </c>
      <c r="D24" s="756"/>
      <c r="E24" s="56" t="s">
        <v>130</v>
      </c>
      <c r="F24" s="61" t="s">
        <v>130</v>
      </c>
      <c r="G24" s="41">
        <f>SUM(G26:G36)</f>
        <v>0</v>
      </c>
    </row>
    <row r="25" spans="2:7" ht="16.5" thickBot="1" x14ac:dyDescent="0.3">
      <c r="B25" s="52"/>
      <c r="C25" s="784" t="s">
        <v>115</v>
      </c>
      <c r="D25" s="785"/>
      <c r="E25" s="56"/>
      <c r="F25" s="61"/>
      <c r="G25" s="41"/>
    </row>
    <row r="26" spans="2:7" ht="16.5" thickBot="1" x14ac:dyDescent="0.3">
      <c r="B26" s="71" t="s">
        <v>149</v>
      </c>
      <c r="C26" s="774" t="s">
        <v>251</v>
      </c>
      <c r="D26" s="775"/>
      <c r="E26" s="56"/>
      <c r="F26" s="61"/>
      <c r="G26" s="41">
        <f>E26*F26*247</f>
        <v>0</v>
      </c>
    </row>
    <row r="27" spans="2:7" ht="16.5" thickBot="1" x14ac:dyDescent="0.3">
      <c r="B27" s="71" t="s">
        <v>150</v>
      </c>
      <c r="C27" s="774" t="s">
        <v>251</v>
      </c>
      <c r="D27" s="775"/>
      <c r="E27" s="56"/>
      <c r="F27" s="61"/>
      <c r="G27" s="41">
        <f>E27*F27*247</f>
        <v>0</v>
      </c>
    </row>
    <row r="28" spans="2:7" ht="16.5" thickBot="1" x14ac:dyDescent="0.3">
      <c r="B28" s="71" t="s">
        <v>151</v>
      </c>
      <c r="C28" s="774" t="s">
        <v>168</v>
      </c>
      <c r="D28" s="775"/>
      <c r="E28" s="56"/>
      <c r="F28" s="61"/>
      <c r="G28" s="41">
        <f t="shared" ref="G28:G36" si="1">E28*F28</f>
        <v>0</v>
      </c>
    </row>
    <row r="29" spans="2:7" ht="16.5" thickBot="1" x14ac:dyDescent="0.3">
      <c r="B29" s="71" t="s">
        <v>152</v>
      </c>
      <c r="C29" s="774" t="s">
        <v>169</v>
      </c>
      <c r="D29" s="775"/>
      <c r="E29" s="56"/>
      <c r="F29" s="61"/>
      <c r="G29" s="41">
        <f t="shared" si="1"/>
        <v>0</v>
      </c>
    </row>
    <row r="30" spans="2:7" ht="16.5" thickBot="1" x14ac:dyDescent="0.3">
      <c r="B30" s="71" t="s">
        <v>153</v>
      </c>
      <c r="C30" s="774" t="s">
        <v>170</v>
      </c>
      <c r="D30" s="775"/>
      <c r="E30" s="56"/>
      <c r="F30" s="61"/>
      <c r="G30" s="41">
        <f t="shared" si="1"/>
        <v>0</v>
      </c>
    </row>
    <row r="31" spans="2:7" ht="16.5" thickBot="1" x14ac:dyDescent="0.3">
      <c r="B31" s="71" t="s">
        <v>154</v>
      </c>
      <c r="C31" s="774" t="s">
        <v>171</v>
      </c>
      <c r="D31" s="775"/>
      <c r="E31" s="56"/>
      <c r="F31" s="61"/>
      <c r="G31" s="41">
        <f t="shared" si="1"/>
        <v>0</v>
      </c>
    </row>
    <row r="32" spans="2:7" ht="16.5" thickBot="1" x14ac:dyDescent="0.3">
      <c r="B32" s="71" t="s">
        <v>155</v>
      </c>
      <c r="C32" s="774" t="s">
        <v>172</v>
      </c>
      <c r="D32" s="775"/>
      <c r="E32" s="56"/>
      <c r="F32" s="61"/>
      <c r="G32" s="41">
        <f t="shared" si="1"/>
        <v>0</v>
      </c>
    </row>
    <row r="33" spans="2:7" ht="16.5" thickBot="1" x14ac:dyDescent="0.3">
      <c r="B33" s="71" t="s">
        <v>156</v>
      </c>
      <c r="C33" s="774" t="s">
        <v>173</v>
      </c>
      <c r="D33" s="775"/>
      <c r="E33" s="56"/>
      <c r="F33" s="61"/>
      <c r="G33" s="41">
        <f t="shared" si="1"/>
        <v>0</v>
      </c>
    </row>
    <row r="34" spans="2:7" ht="16.5" thickBot="1" x14ac:dyDescent="0.3">
      <c r="B34" s="71" t="s">
        <v>157</v>
      </c>
      <c r="C34" s="774" t="s">
        <v>174</v>
      </c>
      <c r="D34" s="775"/>
      <c r="E34" s="56"/>
      <c r="F34" s="61"/>
      <c r="G34" s="41">
        <f t="shared" si="1"/>
        <v>0</v>
      </c>
    </row>
    <row r="35" spans="2:7" ht="16.5" thickBot="1" x14ac:dyDescent="0.3">
      <c r="B35" s="71" t="s">
        <v>250</v>
      </c>
      <c r="C35" s="774" t="s">
        <v>175</v>
      </c>
      <c r="D35" s="775"/>
      <c r="E35" s="56"/>
      <c r="F35" s="61"/>
      <c r="G35" s="41">
        <f t="shared" si="1"/>
        <v>0</v>
      </c>
    </row>
    <row r="36" spans="2:7" ht="16.5" thickBot="1" x14ac:dyDescent="0.3">
      <c r="B36" s="71" t="s">
        <v>252</v>
      </c>
      <c r="C36" s="774"/>
      <c r="D36" s="775"/>
      <c r="E36" s="56"/>
      <c r="F36" s="61"/>
      <c r="G36" s="41">
        <f t="shared" si="1"/>
        <v>0</v>
      </c>
    </row>
    <row r="37" spans="2:7" ht="16.5" thickBot="1" x14ac:dyDescent="0.3">
      <c r="B37" s="52"/>
      <c r="C37" s="709" t="s">
        <v>8</v>
      </c>
      <c r="D37" s="710"/>
      <c r="E37" s="56" t="s">
        <v>130</v>
      </c>
      <c r="F37" s="61" t="s">
        <v>9</v>
      </c>
      <c r="G37" s="41">
        <f>G24</f>
        <v>0</v>
      </c>
    </row>
  </sheetData>
  <sheetProtection password="F958" sheet="1" objects="1" scenarios="1"/>
  <mergeCells count="33">
    <mergeCell ref="B2:G2"/>
    <mergeCell ref="B4:C4"/>
    <mergeCell ref="B6:D6"/>
    <mergeCell ref="E6:G6"/>
    <mergeCell ref="C21:D21"/>
    <mergeCell ref="B8:G8"/>
    <mergeCell ref="C11:D12"/>
    <mergeCell ref="E11:E12"/>
    <mergeCell ref="F11:F12"/>
    <mergeCell ref="G11:G12"/>
    <mergeCell ref="C13:D13"/>
    <mergeCell ref="C14:D14"/>
    <mergeCell ref="C37:D37"/>
    <mergeCell ref="C26:D26"/>
    <mergeCell ref="C27:D27"/>
    <mergeCell ref="C28:D28"/>
    <mergeCell ref="C29:D29"/>
    <mergeCell ref="C30:D30"/>
    <mergeCell ref="C31:D31"/>
    <mergeCell ref="C32:D32"/>
    <mergeCell ref="C33:D33"/>
    <mergeCell ref="C36:D36"/>
    <mergeCell ref="C35:D35"/>
    <mergeCell ref="C34:D34"/>
    <mergeCell ref="C23:D23"/>
    <mergeCell ref="C16:D16"/>
    <mergeCell ref="C25:D25"/>
    <mergeCell ref="C18:D18"/>
    <mergeCell ref="C20:D20"/>
    <mergeCell ref="C22:D22"/>
    <mergeCell ref="C17:D17"/>
    <mergeCell ref="C24:D24"/>
    <mergeCell ref="C19:D19"/>
  </mergeCells>
  <phoneticPr fontId="16" type="noConversion"/>
  <pageMargins left="0.70866141732283472" right="0.70866141732283472" top="0.74803149606299213" bottom="0.74803149606299213" header="0.31496062992125984" footer="0.31496062992125984"/>
  <pageSetup paperSize="9" scale="77"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9"/>
  <sheetViews>
    <sheetView showZeros="0" topLeftCell="A13" workbookViewId="0">
      <selection activeCell="F16" sqref="F16"/>
    </sheetView>
  </sheetViews>
  <sheetFormatPr defaultRowHeight="15" x14ac:dyDescent="0.25"/>
  <cols>
    <col min="3" max="3" width="12.5703125" customWidth="1"/>
    <col min="4" max="4" width="38.5703125" customWidth="1"/>
    <col min="5" max="5" width="16" customWidth="1"/>
    <col min="6" max="6" width="14.5703125" customWidth="1"/>
    <col min="7" max="7" width="21.85546875" customWidth="1"/>
  </cols>
  <sheetData>
    <row r="2" spans="2:12" ht="15.75" x14ac:dyDescent="0.25">
      <c r="B2" s="718" t="s">
        <v>73</v>
      </c>
      <c r="C2" s="718"/>
      <c r="D2" s="718"/>
      <c r="E2" s="718"/>
      <c r="F2" s="718"/>
      <c r="G2" s="718"/>
    </row>
    <row r="4" spans="2:12" s="25" customFormat="1" ht="17.25" customHeight="1" thickBot="1" x14ac:dyDescent="0.3">
      <c r="B4" s="759" t="s">
        <v>0</v>
      </c>
      <c r="C4" s="759"/>
      <c r="D4" s="26">
        <v>244</v>
      </c>
      <c r="E4" s="23"/>
      <c r="F4" s="24"/>
      <c r="G4" s="24"/>
      <c r="H4" s="24"/>
      <c r="I4" s="24"/>
      <c r="J4" s="24"/>
      <c r="K4" s="24"/>
      <c r="L4" s="24"/>
    </row>
    <row r="6" spans="2:12" s="25" customFormat="1" ht="32.25" customHeight="1" thickBot="1" x14ac:dyDescent="0.3">
      <c r="B6" s="719" t="s">
        <v>1</v>
      </c>
      <c r="C6" s="719"/>
      <c r="D6" s="719"/>
      <c r="E6" s="754" t="s">
        <v>253</v>
      </c>
      <c r="F6" s="754"/>
      <c r="G6" s="754"/>
      <c r="H6" s="21"/>
      <c r="I6" s="21"/>
      <c r="J6" s="21"/>
      <c r="K6" s="21"/>
      <c r="L6" s="24"/>
    </row>
    <row r="8" spans="2:12" ht="15.75" x14ac:dyDescent="0.25">
      <c r="B8" s="718" t="s">
        <v>237</v>
      </c>
      <c r="C8" s="718"/>
      <c r="D8" s="718"/>
      <c r="E8" s="718"/>
      <c r="F8" s="718"/>
      <c r="G8" s="718"/>
    </row>
    <row r="10" spans="2:12" thickBot="1" x14ac:dyDescent="0.35">
      <c r="B10" s="3"/>
      <c r="C10" s="3"/>
      <c r="D10" s="3"/>
      <c r="E10" s="3"/>
      <c r="F10" s="3"/>
      <c r="G10" s="3"/>
    </row>
    <row r="11" spans="2:12" ht="46.5" customHeight="1" x14ac:dyDescent="0.25">
      <c r="B11" s="706" t="s">
        <v>17</v>
      </c>
      <c r="C11" s="720" t="s">
        <v>20</v>
      </c>
      <c r="D11" s="722"/>
      <c r="E11" s="706" t="s">
        <v>111</v>
      </c>
      <c r="F11" s="706" t="s">
        <v>240</v>
      </c>
      <c r="G11" s="706" t="s">
        <v>241</v>
      </c>
    </row>
    <row r="12" spans="2:12" ht="15.75" thickBot="1" x14ac:dyDescent="0.3">
      <c r="B12" s="708"/>
      <c r="C12" s="726"/>
      <c r="D12" s="728"/>
      <c r="E12" s="708"/>
      <c r="F12" s="708"/>
      <c r="G12" s="708"/>
    </row>
    <row r="13" spans="2:12" ht="16.149999999999999" thickBot="1" x14ac:dyDescent="0.35">
      <c r="B13" s="8">
        <v>1</v>
      </c>
      <c r="C13" s="742">
        <v>2</v>
      </c>
      <c r="D13" s="743"/>
      <c r="E13" s="7">
        <v>3</v>
      </c>
      <c r="F13" s="7">
        <v>4</v>
      </c>
      <c r="G13" s="7">
        <v>5</v>
      </c>
    </row>
    <row r="14" spans="2:12" ht="18" customHeight="1" thickBot="1" x14ac:dyDescent="0.3">
      <c r="B14" s="104">
        <v>1</v>
      </c>
      <c r="C14" s="755" t="s">
        <v>238</v>
      </c>
      <c r="D14" s="756"/>
      <c r="E14" s="61"/>
      <c r="F14" s="61" t="s">
        <v>130</v>
      </c>
      <c r="G14" s="41">
        <f>SUM(G16:G22)</f>
        <v>0</v>
      </c>
    </row>
    <row r="15" spans="2:12" ht="31.5" customHeight="1" thickBot="1" x14ac:dyDescent="0.3">
      <c r="B15" s="104"/>
      <c r="C15" s="78"/>
      <c r="D15" s="75" t="s">
        <v>7</v>
      </c>
      <c r="E15" s="61"/>
      <c r="F15" s="61"/>
      <c r="G15" s="41"/>
    </row>
    <row r="16" spans="2:12" ht="28.5" customHeight="1" thickBot="1" x14ac:dyDescent="0.3">
      <c r="B16" s="104" t="s">
        <v>148</v>
      </c>
      <c r="C16" s="786" t="s">
        <v>239</v>
      </c>
      <c r="D16" s="787"/>
      <c r="E16" s="61"/>
      <c r="F16" s="80"/>
      <c r="G16" s="41">
        <f>E16*F16</f>
        <v>0</v>
      </c>
    </row>
    <row r="17" spans="2:7" ht="28.5" customHeight="1" thickBot="1" x14ac:dyDescent="0.3">
      <c r="B17" s="104" t="s">
        <v>158</v>
      </c>
      <c r="C17" s="786" t="s">
        <v>242</v>
      </c>
      <c r="D17" s="787"/>
      <c r="E17" s="61"/>
      <c r="F17" s="80"/>
      <c r="G17" s="41">
        <f t="shared" ref="G17:G28" si="0">E17*F17</f>
        <v>0</v>
      </c>
    </row>
    <row r="18" spans="2:7" ht="28.5" customHeight="1" thickBot="1" x14ac:dyDescent="0.3">
      <c r="B18" s="104" t="s">
        <v>159</v>
      </c>
      <c r="C18" s="786" t="s">
        <v>248</v>
      </c>
      <c r="D18" s="787"/>
      <c r="E18" s="61"/>
      <c r="F18" s="80"/>
      <c r="G18" s="41">
        <f t="shared" si="0"/>
        <v>0</v>
      </c>
    </row>
    <row r="19" spans="2:7" ht="28.5" customHeight="1" thickBot="1" x14ac:dyDescent="0.35">
      <c r="B19" s="104" t="s">
        <v>160</v>
      </c>
      <c r="C19" s="786"/>
      <c r="D19" s="787"/>
      <c r="E19" s="61"/>
      <c r="F19" s="80"/>
      <c r="G19" s="41">
        <f t="shared" si="0"/>
        <v>0</v>
      </c>
    </row>
    <row r="20" spans="2:7" ht="28.5" customHeight="1" thickBot="1" x14ac:dyDescent="0.35">
      <c r="B20" s="104" t="s">
        <v>161</v>
      </c>
      <c r="C20" s="786"/>
      <c r="D20" s="787"/>
      <c r="E20" s="61"/>
      <c r="F20" s="80"/>
      <c r="G20" s="41">
        <f t="shared" si="0"/>
        <v>0</v>
      </c>
    </row>
    <row r="21" spans="2:7" ht="28.5" customHeight="1" thickBot="1" x14ac:dyDescent="0.35">
      <c r="B21" s="104" t="s">
        <v>162</v>
      </c>
      <c r="C21" s="786"/>
      <c r="D21" s="787"/>
      <c r="E21" s="61"/>
      <c r="F21" s="80"/>
      <c r="G21" s="41">
        <f t="shared" si="0"/>
        <v>0</v>
      </c>
    </row>
    <row r="22" spans="2:7" ht="28.5" customHeight="1" thickBot="1" x14ac:dyDescent="0.35">
      <c r="B22" s="104" t="s">
        <v>163</v>
      </c>
      <c r="C22" s="786"/>
      <c r="D22" s="787"/>
      <c r="E22" s="61"/>
      <c r="F22" s="80"/>
      <c r="G22" s="41">
        <f t="shared" si="0"/>
        <v>0</v>
      </c>
    </row>
    <row r="23" spans="2:7" ht="18" customHeight="1" thickBot="1" x14ac:dyDescent="0.3">
      <c r="B23" s="104" t="s">
        <v>188</v>
      </c>
      <c r="C23" s="755" t="s">
        <v>243</v>
      </c>
      <c r="D23" s="756"/>
      <c r="E23" s="61"/>
      <c r="F23" s="61" t="s">
        <v>130</v>
      </c>
      <c r="G23" s="41">
        <f>SUM(G25:G28)</f>
        <v>0</v>
      </c>
    </row>
    <row r="24" spans="2:7" ht="31.5" customHeight="1" thickBot="1" x14ac:dyDescent="0.3">
      <c r="B24" s="104"/>
      <c r="C24" s="78"/>
      <c r="D24" s="75" t="s">
        <v>7</v>
      </c>
      <c r="E24" s="61"/>
      <c r="F24" s="61"/>
      <c r="G24" s="41"/>
    </row>
    <row r="25" spans="2:7" ht="28.5" customHeight="1" thickBot="1" x14ac:dyDescent="0.3">
      <c r="B25" s="104" t="s">
        <v>149</v>
      </c>
      <c r="C25" s="786" t="s">
        <v>254</v>
      </c>
      <c r="D25" s="787"/>
      <c r="E25" s="61"/>
      <c r="F25" s="80"/>
      <c r="G25" s="41">
        <f>E25*F25</f>
        <v>0</v>
      </c>
    </row>
    <row r="26" spans="2:7" ht="28.5" customHeight="1" thickBot="1" x14ac:dyDescent="0.3">
      <c r="B26" s="104" t="s">
        <v>150</v>
      </c>
      <c r="C26" s="786"/>
      <c r="D26" s="787"/>
      <c r="E26" s="61"/>
      <c r="F26" s="80"/>
      <c r="G26" s="41">
        <f>E26*F26</f>
        <v>0</v>
      </c>
    </row>
    <row r="27" spans="2:7" ht="28.5" customHeight="1" thickBot="1" x14ac:dyDescent="0.3">
      <c r="B27" s="104" t="s">
        <v>151</v>
      </c>
      <c r="C27" s="786"/>
      <c r="D27" s="787"/>
      <c r="E27" s="61"/>
      <c r="F27" s="80"/>
      <c r="G27" s="41">
        <f>E27*F27</f>
        <v>0</v>
      </c>
    </row>
    <row r="28" spans="2:7" ht="30.75" customHeight="1" thickBot="1" x14ac:dyDescent="0.3">
      <c r="B28" s="104" t="s">
        <v>152</v>
      </c>
      <c r="C28" s="786"/>
      <c r="D28" s="787"/>
      <c r="E28" s="61"/>
      <c r="F28" s="61"/>
      <c r="G28" s="41">
        <f t="shared" si="0"/>
        <v>0</v>
      </c>
    </row>
    <row r="29" spans="2:7" ht="16.5" thickBot="1" x14ac:dyDescent="0.3">
      <c r="B29" s="105"/>
      <c r="C29" s="709" t="s">
        <v>8</v>
      </c>
      <c r="D29" s="710"/>
      <c r="E29" s="61" t="s">
        <v>9</v>
      </c>
      <c r="F29" s="61" t="s">
        <v>9</v>
      </c>
      <c r="G29" s="41">
        <f>G14+G23</f>
        <v>0</v>
      </c>
    </row>
  </sheetData>
  <sheetProtection password="F958" sheet="1" objects="1" scenarios="1"/>
  <mergeCells count="25">
    <mergeCell ref="C29:D29"/>
    <mergeCell ref="C20:D20"/>
    <mergeCell ref="C21:D21"/>
    <mergeCell ref="C22:D22"/>
    <mergeCell ref="C23:D23"/>
    <mergeCell ref="C25:D25"/>
    <mergeCell ref="C26:D26"/>
    <mergeCell ref="C18:D18"/>
    <mergeCell ref="C19:D19"/>
    <mergeCell ref="C27:D27"/>
    <mergeCell ref="C28:D28"/>
    <mergeCell ref="C13:D13"/>
    <mergeCell ref="C14:D14"/>
    <mergeCell ref="C16:D16"/>
    <mergeCell ref="C17:D17"/>
    <mergeCell ref="B2:G2"/>
    <mergeCell ref="B4:C4"/>
    <mergeCell ref="B6:D6"/>
    <mergeCell ref="E6:G6"/>
    <mergeCell ref="B8:G8"/>
    <mergeCell ref="B11:B12"/>
    <mergeCell ref="C11:D12"/>
    <mergeCell ref="E11:E12"/>
    <mergeCell ref="F11:F12"/>
    <mergeCell ref="G11:G12"/>
  </mergeCells>
  <phoneticPr fontId="16" type="noConversion"/>
  <pageMargins left="0.70866141732283472" right="0.70866141732283472" top="0.74803149606299213" bottom="0.74803149606299213" header="0.31496062992125984" footer="0.31496062992125984"/>
  <pageSetup paperSize="9" scale="71"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7"/>
  <sheetViews>
    <sheetView topLeftCell="A10" workbookViewId="0">
      <selection activeCell="J19" sqref="J19"/>
    </sheetView>
  </sheetViews>
  <sheetFormatPr defaultRowHeight="15" x14ac:dyDescent="0.25"/>
  <cols>
    <col min="3" max="3" width="15.7109375" customWidth="1"/>
    <col min="4" max="4" width="35.5703125" customWidth="1"/>
    <col min="5" max="5" width="12.85546875" customWidth="1"/>
    <col min="6" max="6" width="14.42578125" customWidth="1"/>
    <col min="7" max="7" width="16.140625" customWidth="1"/>
  </cols>
  <sheetData>
    <row r="2" spans="2:12" ht="15.75" x14ac:dyDescent="0.25">
      <c r="B2" s="718" t="s">
        <v>73</v>
      </c>
      <c r="C2" s="718"/>
      <c r="D2" s="718"/>
      <c r="E2" s="718"/>
      <c r="F2" s="718"/>
      <c r="G2" s="718"/>
      <c r="H2" s="35"/>
    </row>
    <row r="4" spans="2:12" s="25" customFormat="1" ht="17.25" customHeight="1" thickBot="1" x14ac:dyDescent="0.3">
      <c r="B4" s="719" t="s">
        <v>0</v>
      </c>
      <c r="C4" s="719"/>
      <c r="D4" s="26">
        <v>244</v>
      </c>
      <c r="E4" s="23"/>
      <c r="F4" s="24"/>
      <c r="G4" s="24"/>
      <c r="H4" s="24"/>
      <c r="I4" s="24"/>
      <c r="J4" s="24"/>
      <c r="K4" s="24"/>
      <c r="L4" s="24"/>
    </row>
    <row r="5" spans="2:12" ht="14.45" x14ac:dyDescent="0.3">
      <c r="D5" s="25"/>
    </row>
    <row r="6" spans="2:12" s="25" customFormat="1" ht="35.25" customHeight="1" thickBot="1" x14ac:dyDescent="0.3">
      <c r="B6" s="719" t="s">
        <v>1</v>
      </c>
      <c r="C6" s="719"/>
      <c r="D6" s="719"/>
      <c r="E6" s="754" t="s">
        <v>253</v>
      </c>
      <c r="F6" s="754"/>
      <c r="G6" s="754"/>
      <c r="H6" s="21"/>
      <c r="I6" s="21"/>
      <c r="J6" s="21"/>
      <c r="K6" s="21"/>
      <c r="L6" s="24"/>
    </row>
    <row r="8" spans="2:12" ht="15.75" x14ac:dyDescent="0.25">
      <c r="B8" s="718" t="s">
        <v>146</v>
      </c>
      <c r="C8" s="718"/>
      <c r="D8" s="718"/>
      <c r="E8" s="718"/>
      <c r="F8" s="718"/>
      <c r="G8" s="718"/>
    </row>
    <row r="10" spans="2:12" thickBot="1" x14ac:dyDescent="0.35">
      <c r="B10" s="3"/>
      <c r="C10" s="3"/>
      <c r="D10" s="3"/>
      <c r="E10" s="3"/>
      <c r="F10" s="3"/>
      <c r="G10" s="3"/>
    </row>
    <row r="11" spans="2:12" ht="30.75" customHeight="1" x14ac:dyDescent="0.25">
      <c r="B11" s="4" t="s">
        <v>3</v>
      </c>
      <c r="C11" s="720" t="s">
        <v>20</v>
      </c>
      <c r="D11" s="722"/>
      <c r="E11" s="706" t="s">
        <v>111</v>
      </c>
      <c r="F11" s="706" t="s">
        <v>112</v>
      </c>
      <c r="G11" s="706" t="s">
        <v>113</v>
      </c>
    </row>
    <row r="12" spans="2:12" ht="16.5" thickBot="1" x14ac:dyDescent="0.3">
      <c r="B12" s="8" t="s">
        <v>4</v>
      </c>
      <c r="C12" s="726"/>
      <c r="D12" s="728"/>
      <c r="E12" s="708"/>
      <c r="F12" s="708"/>
      <c r="G12" s="708"/>
    </row>
    <row r="13" spans="2:12" ht="16.149999999999999" thickBot="1" x14ac:dyDescent="0.35">
      <c r="B13" s="10"/>
      <c r="C13" s="742">
        <v>1</v>
      </c>
      <c r="D13" s="743"/>
      <c r="E13" s="7">
        <v>2</v>
      </c>
      <c r="F13" s="7">
        <v>3</v>
      </c>
      <c r="G13" s="7">
        <v>4</v>
      </c>
    </row>
    <row r="14" spans="2:12" ht="18" customHeight="1" thickBot="1" x14ac:dyDescent="0.3">
      <c r="B14" s="52">
        <v>1</v>
      </c>
      <c r="C14" s="755" t="s">
        <v>114</v>
      </c>
      <c r="D14" s="756"/>
      <c r="E14" s="56" t="s">
        <v>9</v>
      </c>
      <c r="F14" s="61" t="s">
        <v>9</v>
      </c>
      <c r="G14" s="41">
        <f>SUM(G15:G22)</f>
        <v>0</v>
      </c>
    </row>
    <row r="15" spans="2:12" ht="18" customHeight="1" thickBot="1" x14ac:dyDescent="0.3">
      <c r="B15" s="52"/>
      <c r="C15" s="95"/>
      <c r="D15" s="75" t="s">
        <v>115</v>
      </c>
      <c r="E15" s="56"/>
      <c r="F15" s="61"/>
      <c r="G15" s="41"/>
    </row>
    <row r="16" spans="2:12" ht="16.5" thickBot="1" x14ac:dyDescent="0.3">
      <c r="B16" s="71" t="s">
        <v>148</v>
      </c>
      <c r="C16" s="774" t="s">
        <v>164</v>
      </c>
      <c r="D16" s="775"/>
      <c r="E16" s="56"/>
      <c r="F16" s="61"/>
      <c r="G16" s="41">
        <f t="shared" ref="G16:G22" si="0">E16*F16</f>
        <v>0</v>
      </c>
    </row>
    <row r="17" spans="2:7" ht="16.5" thickBot="1" x14ac:dyDescent="0.3">
      <c r="B17" s="71" t="s">
        <v>158</v>
      </c>
      <c r="C17" s="774" t="s">
        <v>165</v>
      </c>
      <c r="D17" s="775"/>
      <c r="E17" s="56"/>
      <c r="F17" s="61"/>
      <c r="G17" s="41">
        <f t="shared" si="0"/>
        <v>0</v>
      </c>
    </row>
    <row r="18" spans="2:7" ht="16.5" thickBot="1" x14ac:dyDescent="0.3">
      <c r="B18" s="71" t="s">
        <v>159</v>
      </c>
      <c r="C18" s="774" t="s">
        <v>166</v>
      </c>
      <c r="D18" s="775"/>
      <c r="E18" s="56"/>
      <c r="F18" s="61"/>
      <c r="G18" s="41">
        <f t="shared" si="0"/>
        <v>0</v>
      </c>
    </row>
    <row r="19" spans="2:7" ht="16.5" thickBot="1" x14ac:dyDescent="0.3">
      <c r="B19" s="71" t="s">
        <v>160</v>
      </c>
      <c r="C19" s="774" t="s">
        <v>167</v>
      </c>
      <c r="D19" s="775"/>
      <c r="E19" s="56"/>
      <c r="F19" s="61"/>
      <c r="G19" s="41">
        <f t="shared" si="0"/>
        <v>0</v>
      </c>
    </row>
    <row r="20" spans="2:7" ht="16.149999999999999" thickBot="1" x14ac:dyDescent="0.35">
      <c r="B20" s="71" t="s">
        <v>161</v>
      </c>
      <c r="C20" s="774"/>
      <c r="D20" s="775"/>
      <c r="E20" s="56"/>
      <c r="F20" s="61"/>
      <c r="G20" s="41">
        <f t="shared" si="0"/>
        <v>0</v>
      </c>
    </row>
    <row r="21" spans="2:7" ht="16.149999999999999" thickBot="1" x14ac:dyDescent="0.35">
      <c r="B21" s="71" t="s">
        <v>162</v>
      </c>
      <c r="C21" s="774"/>
      <c r="D21" s="775"/>
      <c r="E21" s="56"/>
      <c r="F21" s="61"/>
      <c r="G21" s="41">
        <f t="shared" si="0"/>
        <v>0</v>
      </c>
    </row>
    <row r="22" spans="2:7" ht="16.149999999999999" thickBot="1" x14ac:dyDescent="0.35">
      <c r="B22" s="71" t="s">
        <v>163</v>
      </c>
      <c r="C22" s="774"/>
      <c r="D22" s="775"/>
      <c r="E22" s="56"/>
      <c r="F22" s="61"/>
      <c r="G22" s="41">
        <f t="shared" si="0"/>
        <v>0</v>
      </c>
    </row>
    <row r="23" spans="2:7" ht="16.5" thickBot="1" x14ac:dyDescent="0.3">
      <c r="B23" s="71"/>
      <c r="C23" s="709" t="s">
        <v>8</v>
      </c>
      <c r="D23" s="710"/>
      <c r="E23" s="56"/>
      <c r="F23" s="61"/>
      <c r="G23" s="41">
        <f>G14</f>
        <v>0</v>
      </c>
    </row>
    <row r="24" spans="2:7" ht="16.5" customHeight="1" thickBot="1" x14ac:dyDescent="0.3">
      <c r="B24" s="52">
        <v>2</v>
      </c>
      <c r="C24" s="755" t="s">
        <v>147</v>
      </c>
      <c r="D24" s="756"/>
      <c r="E24" s="56" t="s">
        <v>130</v>
      </c>
      <c r="F24" s="61" t="s">
        <v>130</v>
      </c>
      <c r="G24" s="41">
        <f>SUM(G26:G36)</f>
        <v>0</v>
      </c>
    </row>
    <row r="25" spans="2:7" ht="16.5" thickBot="1" x14ac:dyDescent="0.3">
      <c r="B25" s="52"/>
      <c r="C25" s="784" t="s">
        <v>115</v>
      </c>
      <c r="D25" s="785"/>
      <c r="E25" s="56"/>
      <c r="F25" s="61"/>
      <c r="G25" s="41"/>
    </row>
    <row r="26" spans="2:7" ht="16.5" thickBot="1" x14ac:dyDescent="0.3">
      <c r="B26" s="71" t="s">
        <v>149</v>
      </c>
      <c r="C26" s="774" t="s">
        <v>251</v>
      </c>
      <c r="D26" s="775"/>
      <c r="E26" s="56"/>
      <c r="F26" s="61"/>
      <c r="G26" s="41">
        <f>E26*F26*247</f>
        <v>0</v>
      </c>
    </row>
    <row r="27" spans="2:7" ht="16.5" thickBot="1" x14ac:dyDescent="0.3">
      <c r="B27" s="71" t="s">
        <v>150</v>
      </c>
      <c r="C27" s="774" t="s">
        <v>251</v>
      </c>
      <c r="D27" s="775"/>
      <c r="E27" s="56"/>
      <c r="F27" s="61"/>
      <c r="G27" s="41">
        <f>E27*F27*247</f>
        <v>0</v>
      </c>
    </row>
    <row r="28" spans="2:7" ht="16.5" thickBot="1" x14ac:dyDescent="0.3">
      <c r="B28" s="71" t="s">
        <v>151</v>
      </c>
      <c r="C28" s="774" t="s">
        <v>168</v>
      </c>
      <c r="D28" s="775"/>
      <c r="E28" s="56"/>
      <c r="F28" s="61"/>
      <c r="G28" s="41">
        <f t="shared" ref="G28:G36" si="1">E28*F28</f>
        <v>0</v>
      </c>
    </row>
    <row r="29" spans="2:7" ht="16.5" thickBot="1" x14ac:dyDescent="0.3">
      <c r="B29" s="71" t="s">
        <v>152</v>
      </c>
      <c r="C29" s="774" t="s">
        <v>169</v>
      </c>
      <c r="D29" s="775"/>
      <c r="E29" s="56"/>
      <c r="F29" s="61"/>
      <c r="G29" s="41">
        <f t="shared" si="1"/>
        <v>0</v>
      </c>
    </row>
    <row r="30" spans="2:7" ht="16.5" thickBot="1" x14ac:dyDescent="0.3">
      <c r="B30" s="71" t="s">
        <v>153</v>
      </c>
      <c r="C30" s="774" t="s">
        <v>170</v>
      </c>
      <c r="D30" s="775"/>
      <c r="E30" s="56"/>
      <c r="F30" s="61"/>
      <c r="G30" s="41">
        <f t="shared" si="1"/>
        <v>0</v>
      </c>
    </row>
    <row r="31" spans="2:7" ht="16.5" thickBot="1" x14ac:dyDescent="0.3">
      <c r="B31" s="71" t="s">
        <v>154</v>
      </c>
      <c r="C31" s="774" t="s">
        <v>171</v>
      </c>
      <c r="D31" s="775"/>
      <c r="E31" s="56"/>
      <c r="F31" s="61"/>
      <c r="G31" s="41">
        <f t="shared" si="1"/>
        <v>0</v>
      </c>
    </row>
    <row r="32" spans="2:7" ht="16.5" thickBot="1" x14ac:dyDescent="0.3">
      <c r="B32" s="71" t="s">
        <v>155</v>
      </c>
      <c r="C32" s="774" t="s">
        <v>172</v>
      </c>
      <c r="D32" s="775"/>
      <c r="E32" s="56"/>
      <c r="F32" s="61"/>
      <c r="G32" s="41">
        <f t="shared" si="1"/>
        <v>0</v>
      </c>
    </row>
    <row r="33" spans="2:7" ht="16.5" thickBot="1" x14ac:dyDescent="0.3">
      <c r="B33" s="71" t="s">
        <v>156</v>
      </c>
      <c r="C33" s="774" t="s">
        <v>173</v>
      </c>
      <c r="D33" s="775"/>
      <c r="E33" s="56"/>
      <c r="F33" s="61"/>
      <c r="G33" s="41">
        <f t="shared" si="1"/>
        <v>0</v>
      </c>
    </row>
    <row r="34" spans="2:7" ht="16.5" thickBot="1" x14ac:dyDescent="0.3">
      <c r="B34" s="71" t="s">
        <v>157</v>
      </c>
      <c r="C34" s="774" t="s">
        <v>174</v>
      </c>
      <c r="D34" s="775"/>
      <c r="E34" s="56"/>
      <c r="F34" s="61"/>
      <c r="G34" s="41">
        <f t="shared" si="1"/>
        <v>0</v>
      </c>
    </row>
    <row r="35" spans="2:7" ht="16.5" thickBot="1" x14ac:dyDescent="0.3">
      <c r="B35" s="71" t="s">
        <v>250</v>
      </c>
      <c r="C35" s="774" t="s">
        <v>175</v>
      </c>
      <c r="D35" s="775"/>
      <c r="E35" s="56"/>
      <c r="F35" s="61"/>
      <c r="G35" s="41">
        <f t="shared" si="1"/>
        <v>0</v>
      </c>
    </row>
    <row r="36" spans="2:7" ht="16.5" thickBot="1" x14ac:dyDescent="0.3">
      <c r="B36" s="71" t="s">
        <v>252</v>
      </c>
      <c r="C36" s="774"/>
      <c r="D36" s="775"/>
      <c r="E36" s="56"/>
      <c r="F36" s="61"/>
      <c r="G36" s="41">
        <f t="shared" si="1"/>
        <v>0</v>
      </c>
    </row>
    <row r="37" spans="2:7" ht="16.5" thickBot="1" x14ac:dyDescent="0.3">
      <c r="B37" s="52"/>
      <c r="C37" s="709" t="s">
        <v>8</v>
      </c>
      <c r="D37" s="710"/>
      <c r="E37" s="56" t="s">
        <v>130</v>
      </c>
      <c r="F37" s="61" t="s">
        <v>9</v>
      </c>
      <c r="G37" s="41">
        <f>G24</f>
        <v>0</v>
      </c>
    </row>
  </sheetData>
  <sheetProtection password="F958" sheet="1" objects="1" scenarios="1"/>
  <mergeCells count="33">
    <mergeCell ref="C34:D34"/>
    <mergeCell ref="C35:D35"/>
    <mergeCell ref="C36:D36"/>
    <mergeCell ref="C37:D37"/>
    <mergeCell ref="C30:D30"/>
    <mergeCell ref="C31:D31"/>
    <mergeCell ref="C32:D32"/>
    <mergeCell ref="C33:D33"/>
    <mergeCell ref="C26:D26"/>
    <mergeCell ref="C27:D27"/>
    <mergeCell ref="C28:D28"/>
    <mergeCell ref="C29:D29"/>
    <mergeCell ref="C22:D22"/>
    <mergeCell ref="C23:D23"/>
    <mergeCell ref="C24:D24"/>
    <mergeCell ref="C25:D25"/>
    <mergeCell ref="C19:D19"/>
    <mergeCell ref="C20:D20"/>
    <mergeCell ref="C21:D21"/>
    <mergeCell ref="C13:D13"/>
    <mergeCell ref="C14:D14"/>
    <mergeCell ref="C16:D16"/>
    <mergeCell ref="C17:D17"/>
    <mergeCell ref="C11:D12"/>
    <mergeCell ref="E11:E12"/>
    <mergeCell ref="F11:F12"/>
    <mergeCell ref="G11:G12"/>
    <mergeCell ref="C18:D18"/>
    <mergeCell ref="B2:G2"/>
    <mergeCell ref="B4:C4"/>
    <mergeCell ref="B6:D6"/>
    <mergeCell ref="E6:G6"/>
    <mergeCell ref="B8:G8"/>
  </mergeCells>
  <phoneticPr fontId="16" type="noConversion"/>
  <pageMargins left="0.70866141732283472" right="0.70866141732283472" top="0.74803149606299213" bottom="0.74803149606299213" header="0.31496062992125984" footer="0.31496062992125984"/>
  <pageSetup paperSize="9" scale="77"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L18"/>
  <sheetViews>
    <sheetView showZeros="0" workbookViewId="0">
      <selection activeCell="F22" sqref="F22"/>
    </sheetView>
  </sheetViews>
  <sheetFormatPr defaultRowHeight="15" x14ac:dyDescent="0.25"/>
  <cols>
    <col min="2" max="2" width="8.7109375" customWidth="1"/>
    <col min="3" max="3" width="33.85546875" customWidth="1"/>
    <col min="4" max="4" width="16" customWidth="1"/>
    <col min="5" max="5" width="16.42578125" customWidth="1"/>
    <col min="6" max="6" width="18.5703125" customWidth="1"/>
  </cols>
  <sheetData>
    <row r="2" spans="2:12" ht="15.75" x14ac:dyDescent="0.25">
      <c r="B2" s="718" t="s">
        <v>73</v>
      </c>
      <c r="C2" s="718"/>
      <c r="D2" s="718"/>
      <c r="E2" s="718"/>
      <c r="F2" s="718"/>
      <c r="G2" s="34"/>
    </row>
    <row r="4" spans="2:12" s="25" customFormat="1" ht="17.25" customHeight="1" thickBot="1" x14ac:dyDescent="0.3">
      <c r="B4" s="719" t="s">
        <v>0</v>
      </c>
      <c r="C4" s="719"/>
      <c r="D4" s="26">
        <v>244</v>
      </c>
      <c r="E4" s="23"/>
      <c r="F4" s="24"/>
      <c r="G4" s="24"/>
      <c r="H4" s="24"/>
      <c r="I4" s="24"/>
      <c r="J4" s="24"/>
      <c r="K4" s="24"/>
      <c r="L4" s="24"/>
    </row>
    <row r="6" spans="2:12" s="25" customFormat="1" ht="29.25" customHeight="1" thickBot="1" x14ac:dyDescent="0.3">
      <c r="B6" s="719" t="s">
        <v>1</v>
      </c>
      <c r="C6" s="719"/>
      <c r="D6" s="754" t="s">
        <v>256</v>
      </c>
      <c r="E6" s="754"/>
      <c r="F6" s="754"/>
      <c r="G6" s="21"/>
      <c r="H6" s="21"/>
      <c r="I6" s="21"/>
      <c r="J6" s="21"/>
      <c r="K6" s="21"/>
      <c r="L6" s="24"/>
    </row>
    <row r="8" spans="2:12" ht="15.75" x14ac:dyDescent="0.25">
      <c r="B8" s="718" t="s">
        <v>79</v>
      </c>
      <c r="C8" s="718"/>
      <c r="D8" s="718"/>
      <c r="E8" s="718"/>
      <c r="F8" s="718"/>
    </row>
    <row r="10" spans="2:12" thickBot="1" x14ac:dyDescent="0.35">
      <c r="B10" s="3"/>
      <c r="C10" s="3"/>
      <c r="D10" s="3"/>
      <c r="E10" s="3"/>
      <c r="F10" s="3"/>
    </row>
    <row r="11" spans="2:12" ht="62.25" customHeight="1" x14ac:dyDescent="0.25">
      <c r="B11" s="4" t="s">
        <v>3</v>
      </c>
      <c r="C11" s="763" t="s">
        <v>20</v>
      </c>
      <c r="D11" s="763" t="s">
        <v>75</v>
      </c>
      <c r="E11" s="763" t="s">
        <v>76</v>
      </c>
      <c r="F11" s="763" t="s">
        <v>77</v>
      </c>
    </row>
    <row r="12" spans="2:12" ht="16.5" thickBot="1" x14ac:dyDescent="0.3">
      <c r="B12" s="8" t="s">
        <v>4</v>
      </c>
      <c r="C12" s="764"/>
      <c r="D12" s="764"/>
      <c r="E12" s="764"/>
      <c r="F12" s="764"/>
    </row>
    <row r="13" spans="2:12" ht="16.149999999999999" thickBot="1" x14ac:dyDescent="0.35">
      <c r="B13" s="8">
        <v>1</v>
      </c>
      <c r="C13" s="7">
        <v>2</v>
      </c>
      <c r="D13" s="7">
        <v>3</v>
      </c>
      <c r="E13" s="7">
        <v>4</v>
      </c>
      <c r="F13" s="7">
        <v>5</v>
      </c>
    </row>
    <row r="14" spans="2:12" ht="16.5" thickBot="1" x14ac:dyDescent="0.3">
      <c r="B14" s="84">
        <v>1</v>
      </c>
      <c r="C14" s="75"/>
      <c r="D14" s="56">
        <v>5</v>
      </c>
      <c r="E14" s="61"/>
      <c r="F14" s="41">
        <f>D14*E14</f>
        <v>0</v>
      </c>
    </row>
    <row r="15" spans="2:12" ht="16.5" thickBot="1" x14ac:dyDescent="0.3">
      <c r="B15" s="84">
        <v>2</v>
      </c>
      <c r="C15" s="75"/>
      <c r="D15" s="56"/>
      <c r="E15" s="61">
        <v>200000</v>
      </c>
      <c r="F15" s="41">
        <f>D15*E15</f>
        <v>0</v>
      </c>
    </row>
    <row r="16" spans="2:12" ht="16.5" thickBot="1" x14ac:dyDescent="0.3">
      <c r="B16" s="84">
        <v>3</v>
      </c>
      <c r="C16" s="85"/>
      <c r="D16" s="56"/>
      <c r="E16" s="61"/>
      <c r="F16" s="41">
        <f>D16*E16</f>
        <v>0</v>
      </c>
    </row>
    <row r="17" spans="2:6" ht="16.5" thickBot="1" x14ac:dyDescent="0.3">
      <c r="B17" s="84">
        <v>4</v>
      </c>
      <c r="C17" s="85"/>
      <c r="D17" s="56"/>
      <c r="E17" s="61"/>
      <c r="F17" s="41">
        <f>D17*E17</f>
        <v>0</v>
      </c>
    </row>
    <row r="18" spans="2:6" ht="16.5" thickBot="1" x14ac:dyDescent="0.3">
      <c r="B18" s="66"/>
      <c r="C18" s="28" t="s">
        <v>8</v>
      </c>
      <c r="D18" s="7"/>
      <c r="E18" s="41"/>
      <c r="F18" s="41">
        <f>SUM(F14:F17)</f>
        <v>0</v>
      </c>
    </row>
  </sheetData>
  <sheetProtection password="F958" sheet="1" objects="1" scenarios="1"/>
  <mergeCells count="9">
    <mergeCell ref="C11:C12"/>
    <mergeCell ref="D11:D12"/>
    <mergeCell ref="E11:E12"/>
    <mergeCell ref="F11:F12"/>
    <mergeCell ref="B2:F2"/>
    <mergeCell ref="B4:C4"/>
    <mergeCell ref="B6:C6"/>
    <mergeCell ref="D6:F6"/>
    <mergeCell ref="B8:F8"/>
  </mergeCells>
  <phoneticPr fontId="16" type="noConversion"/>
  <pageMargins left="0.70866141732283472" right="0.70866141732283472" top="0.74803149606299213" bottom="0.74803149606299213" header="0.31496062992125984" footer="0.31496062992125984"/>
  <pageSetup paperSize="9" scale="84"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L39"/>
  <sheetViews>
    <sheetView topLeftCell="A31" workbookViewId="0">
      <selection activeCell="G36" sqref="G36"/>
    </sheetView>
  </sheetViews>
  <sheetFormatPr defaultRowHeight="15" x14ac:dyDescent="0.25"/>
  <cols>
    <col min="3" max="3" width="14.5703125" customWidth="1"/>
    <col min="4" max="4" width="40.42578125" customWidth="1"/>
    <col min="5" max="5" width="22.140625" customWidth="1"/>
    <col min="6" max="6" width="14.140625" customWidth="1"/>
    <col min="7" max="7" width="19.42578125" customWidth="1"/>
  </cols>
  <sheetData>
    <row r="2" spans="2:12" ht="15.75" x14ac:dyDescent="0.25">
      <c r="B2" s="765" t="s">
        <v>73</v>
      </c>
      <c r="C2" s="765"/>
      <c r="D2" s="765"/>
      <c r="E2" s="765"/>
      <c r="F2" s="765"/>
      <c r="G2" s="765"/>
      <c r="H2" s="35"/>
    </row>
    <row r="4" spans="2:12" s="25" customFormat="1" ht="17.25" customHeight="1" thickBot="1" x14ac:dyDescent="0.3">
      <c r="B4" s="719" t="s">
        <v>0</v>
      </c>
      <c r="C4" s="719"/>
      <c r="D4" s="26">
        <v>244</v>
      </c>
      <c r="E4" s="23"/>
      <c r="F4" s="24"/>
      <c r="G4" s="24"/>
      <c r="H4" s="24"/>
      <c r="I4" s="24"/>
      <c r="J4" s="24"/>
      <c r="K4" s="24"/>
      <c r="L4" s="24"/>
    </row>
    <row r="6" spans="2:12" s="25" customFormat="1" ht="18" customHeight="1" thickBot="1" x14ac:dyDescent="0.3">
      <c r="B6" s="719" t="s">
        <v>1</v>
      </c>
      <c r="C6" s="719"/>
      <c r="D6" s="719"/>
      <c r="E6" s="754" t="s">
        <v>176</v>
      </c>
      <c r="F6" s="754"/>
      <c r="G6" s="754"/>
      <c r="H6" s="21"/>
      <c r="I6" s="21"/>
      <c r="J6" s="21"/>
      <c r="K6" s="21"/>
      <c r="L6" s="24"/>
    </row>
    <row r="8" spans="2:12" ht="15.75" x14ac:dyDescent="0.25">
      <c r="B8" s="718" t="s">
        <v>104</v>
      </c>
      <c r="C8" s="718"/>
      <c r="D8" s="718"/>
      <c r="E8" s="718"/>
      <c r="F8" s="718"/>
      <c r="G8" s="718"/>
    </row>
    <row r="10" spans="2:12" thickBot="1" x14ac:dyDescent="0.35">
      <c r="B10" s="251"/>
      <c r="C10" s="251"/>
      <c r="D10" s="251"/>
      <c r="E10" s="251"/>
      <c r="F10" s="251"/>
      <c r="G10" s="251"/>
    </row>
    <row r="11" spans="2:12" ht="32.25" thickBot="1" x14ac:dyDescent="0.3">
      <c r="B11" s="31" t="s">
        <v>17</v>
      </c>
      <c r="C11" s="742" t="s">
        <v>20</v>
      </c>
      <c r="D11" s="743"/>
      <c r="E11" s="37" t="s">
        <v>89</v>
      </c>
      <c r="F11" s="37" t="s">
        <v>90</v>
      </c>
      <c r="G11" s="37" t="s">
        <v>91</v>
      </c>
    </row>
    <row r="12" spans="2:12" ht="16.149999999999999" thickBot="1" x14ac:dyDescent="0.35">
      <c r="B12" s="8">
        <v>1</v>
      </c>
      <c r="C12" s="742">
        <v>2</v>
      </c>
      <c r="D12" s="743"/>
      <c r="E12" s="7">
        <v>3</v>
      </c>
      <c r="F12" s="7">
        <v>4</v>
      </c>
      <c r="G12" s="7">
        <v>5</v>
      </c>
    </row>
    <row r="13" spans="2:12" ht="33.75" customHeight="1" thickBot="1" x14ac:dyDescent="0.3">
      <c r="B13" s="89">
        <v>1</v>
      </c>
      <c r="C13" s="740" t="s">
        <v>92</v>
      </c>
      <c r="D13" s="741"/>
      <c r="E13" s="7" t="s">
        <v>9</v>
      </c>
      <c r="F13" s="7" t="s">
        <v>9</v>
      </c>
      <c r="G13" s="41">
        <f>SUM(G15:G19)</f>
        <v>0</v>
      </c>
    </row>
    <row r="14" spans="2:12" ht="15.75" x14ac:dyDescent="0.25">
      <c r="B14" s="91"/>
      <c r="C14" s="92"/>
      <c r="D14" s="74" t="s">
        <v>7</v>
      </c>
      <c r="E14" s="93"/>
      <c r="F14" s="93"/>
      <c r="G14" s="62"/>
    </row>
    <row r="15" spans="2:12" ht="71.25" customHeight="1" thickBot="1" x14ac:dyDescent="0.3">
      <c r="B15" s="94" t="s">
        <v>148</v>
      </c>
      <c r="C15" s="95"/>
      <c r="D15" s="96" t="s">
        <v>93</v>
      </c>
      <c r="E15" s="97" t="s">
        <v>212</v>
      </c>
      <c r="F15" s="98"/>
      <c r="G15" s="99"/>
    </row>
    <row r="16" spans="2:12" ht="63.75" thickBot="1" x14ac:dyDescent="0.3">
      <c r="B16" s="94" t="s">
        <v>158</v>
      </c>
      <c r="C16" s="95"/>
      <c r="D16" s="96" t="s">
        <v>94</v>
      </c>
      <c r="E16" s="97" t="s">
        <v>212</v>
      </c>
      <c r="F16" s="98"/>
      <c r="G16" s="99"/>
    </row>
    <row r="17" spans="2:7" ht="48" thickBot="1" x14ac:dyDescent="0.3">
      <c r="B17" s="94" t="s">
        <v>159</v>
      </c>
      <c r="C17" s="95"/>
      <c r="D17" s="96" t="s">
        <v>95</v>
      </c>
      <c r="E17" s="97" t="s">
        <v>213</v>
      </c>
      <c r="F17" s="98"/>
      <c r="G17" s="99"/>
    </row>
    <row r="18" spans="2:7" ht="79.5" thickBot="1" x14ac:dyDescent="0.3">
      <c r="B18" s="94" t="s">
        <v>160</v>
      </c>
      <c r="C18" s="95"/>
      <c r="D18" s="96" t="s">
        <v>96</v>
      </c>
      <c r="E18" s="97" t="s">
        <v>214</v>
      </c>
      <c r="F18" s="98"/>
      <c r="G18" s="99"/>
    </row>
    <row r="19" spans="2:7" ht="80.25" customHeight="1" thickBot="1" x14ac:dyDescent="0.35">
      <c r="B19" s="94" t="s">
        <v>161</v>
      </c>
      <c r="C19" s="100"/>
      <c r="D19" s="101"/>
      <c r="E19" s="85"/>
      <c r="F19" s="56"/>
      <c r="G19" s="61"/>
    </row>
    <row r="20" spans="2:7" ht="16.5" customHeight="1" thickBot="1" x14ac:dyDescent="0.3">
      <c r="B20" s="89">
        <v>2</v>
      </c>
      <c r="C20" s="740" t="s">
        <v>97</v>
      </c>
      <c r="D20" s="741"/>
      <c r="E20" s="7" t="s">
        <v>9</v>
      </c>
      <c r="F20" s="7" t="s">
        <v>9</v>
      </c>
      <c r="G20" s="41">
        <f>SUM(G22:G24)</f>
        <v>0</v>
      </c>
    </row>
    <row r="21" spans="2:7" ht="15.75" x14ac:dyDescent="0.25">
      <c r="B21" s="90"/>
      <c r="C21" s="87"/>
      <c r="D21" s="17" t="s">
        <v>7</v>
      </c>
      <c r="E21" s="64"/>
      <c r="F21" s="64"/>
      <c r="G21" s="60"/>
    </row>
    <row r="22" spans="2:7" ht="53.25" customHeight="1" thickBot="1" x14ac:dyDescent="0.3">
      <c r="B22" s="94" t="s">
        <v>149</v>
      </c>
      <c r="C22" s="100"/>
      <c r="D22" s="101" t="s">
        <v>98</v>
      </c>
      <c r="E22" s="96"/>
      <c r="F22" s="98"/>
      <c r="G22" s="99"/>
    </row>
    <row r="23" spans="2:7" ht="44.25" customHeight="1" thickBot="1" x14ac:dyDescent="0.3">
      <c r="B23" s="94" t="s">
        <v>150</v>
      </c>
      <c r="C23" s="100"/>
      <c r="D23" s="101" t="s">
        <v>99</v>
      </c>
      <c r="E23" s="96"/>
      <c r="F23" s="98"/>
      <c r="G23" s="99"/>
    </row>
    <row r="24" spans="2:7" ht="49.5" customHeight="1" thickBot="1" x14ac:dyDescent="0.35">
      <c r="B24" s="94" t="s">
        <v>151</v>
      </c>
      <c r="C24" s="100"/>
      <c r="D24" s="101"/>
      <c r="E24" s="96"/>
      <c r="F24" s="98"/>
      <c r="G24" s="99"/>
    </row>
    <row r="25" spans="2:7" ht="16.5" thickBot="1" x14ac:dyDescent="0.3">
      <c r="B25" s="89">
        <v>3</v>
      </c>
      <c r="C25" s="740" t="s">
        <v>100</v>
      </c>
      <c r="D25" s="741"/>
      <c r="E25" s="7" t="s">
        <v>9</v>
      </c>
      <c r="F25" s="7" t="s">
        <v>9</v>
      </c>
      <c r="G25" s="41">
        <f>SUM(G27:G32)</f>
        <v>0</v>
      </c>
    </row>
    <row r="26" spans="2:7" ht="15.75" x14ac:dyDescent="0.25">
      <c r="B26" s="90"/>
      <c r="C26" s="87"/>
      <c r="D26" s="17" t="s">
        <v>7</v>
      </c>
      <c r="E26" s="64"/>
      <c r="F26" s="64"/>
      <c r="G26" s="60"/>
    </row>
    <row r="27" spans="2:7" ht="79.5" thickBot="1" x14ac:dyDescent="0.3">
      <c r="B27" s="94" t="s">
        <v>190</v>
      </c>
      <c r="C27" s="100"/>
      <c r="D27" s="101" t="s">
        <v>101</v>
      </c>
      <c r="E27" s="96" t="s">
        <v>214</v>
      </c>
      <c r="F27" s="98"/>
      <c r="G27" s="99"/>
    </row>
    <row r="28" spans="2:7" ht="79.5" thickBot="1" x14ac:dyDescent="0.3">
      <c r="B28" s="94" t="s">
        <v>191</v>
      </c>
      <c r="C28" s="100"/>
      <c r="D28" s="101" t="s">
        <v>102</v>
      </c>
      <c r="E28" s="96" t="s">
        <v>214</v>
      </c>
      <c r="F28" s="98"/>
      <c r="G28" s="99"/>
    </row>
    <row r="29" spans="2:7" ht="74.25" customHeight="1" thickBot="1" x14ac:dyDescent="0.35">
      <c r="B29" s="94" t="s">
        <v>192</v>
      </c>
      <c r="C29" s="100"/>
      <c r="D29" s="101"/>
      <c r="E29" s="96"/>
      <c r="F29" s="98"/>
      <c r="G29" s="99"/>
    </row>
    <row r="30" spans="2:7" ht="76.5" customHeight="1" thickBot="1" x14ac:dyDescent="0.35">
      <c r="B30" s="94" t="s">
        <v>193</v>
      </c>
      <c r="C30" s="100"/>
      <c r="D30" s="101"/>
      <c r="E30" s="96"/>
      <c r="F30" s="98"/>
      <c r="G30" s="99"/>
    </row>
    <row r="31" spans="2:7" ht="74.25" customHeight="1" thickBot="1" x14ac:dyDescent="0.35">
      <c r="B31" s="94" t="s">
        <v>194</v>
      </c>
      <c r="C31" s="100"/>
      <c r="D31" s="101"/>
      <c r="E31" s="96"/>
      <c r="F31" s="98"/>
      <c r="G31" s="99"/>
    </row>
    <row r="32" spans="2:7" ht="74.25" customHeight="1" thickBot="1" x14ac:dyDescent="0.35">
      <c r="B32" s="94" t="s">
        <v>195</v>
      </c>
      <c r="C32" s="100"/>
      <c r="D32" s="101"/>
      <c r="E32" s="96"/>
      <c r="F32" s="98"/>
      <c r="G32" s="99"/>
    </row>
    <row r="33" spans="2:7" ht="33" customHeight="1" thickBot="1" x14ac:dyDescent="0.3">
      <c r="B33" s="89">
        <v>4</v>
      </c>
      <c r="C33" s="740" t="s">
        <v>103</v>
      </c>
      <c r="D33" s="741"/>
      <c r="E33" s="7" t="s">
        <v>9</v>
      </c>
      <c r="F33" s="7" t="s">
        <v>9</v>
      </c>
      <c r="G33" s="41">
        <f>SUM(G35:G38)</f>
        <v>0</v>
      </c>
    </row>
    <row r="34" spans="2:7" ht="16.5" thickBot="1" x14ac:dyDescent="0.3">
      <c r="B34" s="89"/>
      <c r="C34" s="88"/>
      <c r="D34" s="18" t="s">
        <v>7</v>
      </c>
      <c r="E34" s="65"/>
      <c r="F34" s="65"/>
      <c r="G34" s="41"/>
    </row>
    <row r="35" spans="2:7" ht="49.5" customHeight="1" thickBot="1" x14ac:dyDescent="0.3">
      <c r="B35" s="94" t="s">
        <v>197</v>
      </c>
      <c r="C35" s="100"/>
      <c r="D35" s="107" t="s">
        <v>695</v>
      </c>
      <c r="E35" s="85"/>
      <c r="F35" s="56"/>
      <c r="G35" s="61"/>
    </row>
    <row r="36" spans="2:7" ht="49.5" customHeight="1" thickBot="1" x14ac:dyDescent="0.35">
      <c r="B36" s="94" t="s">
        <v>198</v>
      </c>
      <c r="C36" s="100"/>
      <c r="D36" s="101"/>
      <c r="E36" s="85"/>
      <c r="F36" s="56"/>
      <c r="G36" s="61"/>
    </row>
    <row r="37" spans="2:7" ht="49.5" customHeight="1" thickBot="1" x14ac:dyDescent="0.3">
      <c r="B37" s="94" t="s">
        <v>199</v>
      </c>
      <c r="C37" s="100"/>
      <c r="D37" s="101"/>
      <c r="E37" s="85"/>
      <c r="F37" s="56"/>
      <c r="G37" s="61"/>
    </row>
    <row r="38" spans="2:7" ht="49.5" customHeight="1" thickBot="1" x14ac:dyDescent="0.3">
      <c r="B38" s="94" t="s">
        <v>200</v>
      </c>
      <c r="C38" s="100"/>
      <c r="D38" s="101"/>
      <c r="E38" s="85"/>
      <c r="F38" s="56"/>
      <c r="G38" s="61"/>
    </row>
    <row r="39" spans="2:7" ht="16.5" thickBot="1" x14ac:dyDescent="0.3">
      <c r="B39" s="89"/>
      <c r="C39" s="730" t="s">
        <v>8</v>
      </c>
      <c r="D39" s="731"/>
      <c r="E39" s="7" t="s">
        <v>9</v>
      </c>
      <c r="F39" s="7" t="s">
        <v>9</v>
      </c>
      <c r="G39" s="41">
        <f>G13+G20+G25+G33</f>
        <v>0</v>
      </c>
    </row>
  </sheetData>
  <sheetProtection password="F958" sheet="1"/>
  <mergeCells count="12">
    <mergeCell ref="B2:G2"/>
    <mergeCell ref="B4:C4"/>
    <mergeCell ref="B6:D6"/>
    <mergeCell ref="E6:G6"/>
    <mergeCell ref="B8:G8"/>
    <mergeCell ref="C33:D33"/>
    <mergeCell ref="C39:D39"/>
    <mergeCell ref="C11:D11"/>
    <mergeCell ref="C12:D12"/>
    <mergeCell ref="C13:D13"/>
    <mergeCell ref="C20:D20"/>
    <mergeCell ref="C25:D25"/>
  </mergeCells>
  <pageMargins left="0.70866141732283472" right="0.70866141732283472" top="0.74803149606299213" bottom="0.74803149606299213" header="0.31496062992125984" footer="0.31496062992125984"/>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N44"/>
  <sheetViews>
    <sheetView showZeros="0" topLeftCell="A29" workbookViewId="0">
      <selection activeCell="M38" sqref="M38"/>
    </sheetView>
  </sheetViews>
  <sheetFormatPr defaultRowHeight="15" x14ac:dyDescent="0.25"/>
  <cols>
    <col min="3" max="3" width="18.140625" customWidth="1"/>
    <col min="4" max="4" width="9" customWidth="1"/>
    <col min="5" max="5" width="12" customWidth="1"/>
    <col min="6" max="6" width="15.28515625" customWidth="1"/>
    <col min="7" max="7" width="19.28515625" customWidth="1"/>
    <col min="8" max="8" width="18.140625" customWidth="1"/>
    <col min="9" max="9" width="13.42578125" customWidth="1"/>
    <col min="10" max="10" width="7.5703125" customWidth="1"/>
    <col min="11" max="11" width="18.42578125" customWidth="1"/>
    <col min="13" max="13" width="15.7109375" bestFit="1" customWidth="1"/>
  </cols>
  <sheetData>
    <row r="1" spans="2:12" ht="44.25" customHeight="1" x14ac:dyDescent="0.25">
      <c r="B1" s="717" t="s">
        <v>19</v>
      </c>
      <c r="C1" s="718"/>
      <c r="D1" s="718"/>
      <c r="E1" s="718"/>
      <c r="F1" s="718"/>
      <c r="G1" s="718"/>
      <c r="H1" s="718"/>
      <c r="I1" s="718"/>
      <c r="J1" s="718"/>
      <c r="K1" s="718"/>
    </row>
    <row r="2" spans="2:12" ht="15.75" x14ac:dyDescent="0.25">
      <c r="B2" s="718" t="s">
        <v>18</v>
      </c>
      <c r="C2" s="718"/>
      <c r="D2" s="718"/>
      <c r="E2" s="718"/>
      <c r="F2" s="718"/>
      <c r="G2" s="718"/>
      <c r="H2" s="718"/>
      <c r="I2" s="718"/>
      <c r="J2" s="718"/>
      <c r="K2" s="718"/>
    </row>
    <row r="3" spans="2:12" ht="17.25" customHeight="1" thickBot="1" x14ac:dyDescent="0.3">
      <c r="B3" s="719" t="s">
        <v>0</v>
      </c>
      <c r="C3" s="719"/>
      <c r="D3" s="719"/>
      <c r="E3" s="39">
        <v>111</v>
      </c>
      <c r="F3" s="12"/>
      <c r="G3" s="12"/>
      <c r="H3" s="12"/>
      <c r="I3" s="12"/>
      <c r="J3" s="12"/>
      <c r="K3" s="12"/>
      <c r="L3" s="12"/>
    </row>
    <row r="4" spans="2:12" ht="14.45" x14ac:dyDescent="0.3">
      <c r="B4" s="13"/>
      <c r="C4" s="729"/>
      <c r="D4" s="729"/>
      <c r="E4" s="12"/>
      <c r="F4" s="12"/>
      <c r="G4" s="12"/>
      <c r="H4" s="12"/>
      <c r="I4" s="12"/>
      <c r="J4" s="12"/>
      <c r="K4" s="12"/>
      <c r="L4" s="12"/>
    </row>
    <row r="5" spans="2:12" ht="18" customHeight="1" thickBot="1" x14ac:dyDescent="0.3">
      <c r="B5" s="719" t="s">
        <v>1</v>
      </c>
      <c r="C5" s="719"/>
      <c r="D5" s="719"/>
      <c r="E5" s="719"/>
      <c r="F5" s="715" t="s">
        <v>126</v>
      </c>
      <c r="G5" s="715"/>
      <c r="H5" s="715"/>
      <c r="I5" s="715"/>
      <c r="J5" s="715"/>
      <c r="K5" s="715"/>
      <c r="L5" s="12"/>
    </row>
    <row r="6" spans="2:12" ht="14.45" x14ac:dyDescent="0.3">
      <c r="B6" s="14"/>
      <c r="C6" s="14"/>
      <c r="D6" s="14"/>
      <c r="E6" s="12"/>
      <c r="F6" s="12"/>
      <c r="G6" s="12"/>
      <c r="H6" s="12"/>
      <c r="I6" s="12"/>
      <c r="J6" s="12"/>
      <c r="K6" s="12"/>
      <c r="L6" s="12"/>
    </row>
    <row r="7" spans="2:12" ht="15.75" x14ac:dyDescent="0.25">
      <c r="B7" s="711" t="s">
        <v>2</v>
      </c>
      <c r="C7" s="711"/>
      <c r="D7" s="711"/>
      <c r="E7" s="711"/>
      <c r="F7" s="711"/>
      <c r="G7" s="711"/>
      <c r="H7" s="711"/>
      <c r="I7" s="711"/>
      <c r="J7" s="711"/>
      <c r="K7" s="711"/>
      <c r="L7" s="12"/>
    </row>
    <row r="8" spans="2:12" thickBot="1" x14ac:dyDescent="0.35">
      <c r="B8" s="14"/>
      <c r="C8" s="14"/>
      <c r="D8" s="14"/>
      <c r="E8" s="14"/>
      <c r="F8" s="14"/>
      <c r="G8" s="14"/>
      <c r="H8" s="14"/>
      <c r="I8" s="14"/>
      <c r="J8" s="14"/>
      <c r="K8" s="14"/>
      <c r="L8" s="12"/>
    </row>
    <row r="9" spans="2:12" ht="13.5" customHeight="1" x14ac:dyDescent="0.25">
      <c r="B9" s="706" t="s">
        <v>17</v>
      </c>
      <c r="C9" s="706" t="s">
        <v>10</v>
      </c>
      <c r="D9" s="706" t="s">
        <v>11</v>
      </c>
      <c r="E9" s="720" t="s">
        <v>5</v>
      </c>
      <c r="F9" s="721"/>
      <c r="G9" s="721"/>
      <c r="H9" s="722"/>
      <c r="I9" s="706" t="s">
        <v>15</v>
      </c>
      <c r="J9" s="706" t="s">
        <v>16</v>
      </c>
      <c r="K9" s="706" t="s">
        <v>255</v>
      </c>
      <c r="L9" s="12"/>
    </row>
    <row r="10" spans="2:12" ht="15" customHeight="1" x14ac:dyDescent="0.25">
      <c r="B10" s="707"/>
      <c r="C10" s="707"/>
      <c r="D10" s="707"/>
      <c r="E10" s="723"/>
      <c r="F10" s="724"/>
      <c r="G10" s="724"/>
      <c r="H10" s="725"/>
      <c r="I10" s="707"/>
      <c r="J10" s="707"/>
      <c r="K10" s="707"/>
      <c r="L10" s="12"/>
    </row>
    <row r="11" spans="2:12" ht="15.75" customHeight="1" thickBot="1" x14ac:dyDescent="0.3">
      <c r="B11" s="707"/>
      <c r="C11" s="707"/>
      <c r="D11" s="707"/>
      <c r="E11" s="726"/>
      <c r="F11" s="727"/>
      <c r="G11" s="727"/>
      <c r="H11" s="728"/>
      <c r="I11" s="707"/>
      <c r="J11" s="707"/>
      <c r="K11" s="707"/>
      <c r="L11" s="12"/>
    </row>
    <row r="12" spans="2:12" ht="16.5" thickBot="1" x14ac:dyDescent="0.3">
      <c r="B12" s="707"/>
      <c r="C12" s="707"/>
      <c r="D12" s="707"/>
      <c r="E12" s="706" t="s">
        <v>6</v>
      </c>
      <c r="F12" s="712" t="s">
        <v>7</v>
      </c>
      <c r="G12" s="713"/>
      <c r="H12" s="714"/>
      <c r="I12" s="707"/>
      <c r="J12" s="707"/>
      <c r="K12" s="707"/>
      <c r="L12" s="12"/>
    </row>
    <row r="13" spans="2:12" ht="27.75" customHeight="1" x14ac:dyDescent="0.25">
      <c r="B13" s="707"/>
      <c r="C13" s="707"/>
      <c r="D13" s="707"/>
      <c r="E13" s="707"/>
      <c r="F13" s="706" t="s">
        <v>12</v>
      </c>
      <c r="G13" s="716" t="s">
        <v>297</v>
      </c>
      <c r="H13" s="706" t="s">
        <v>14</v>
      </c>
      <c r="I13" s="707"/>
      <c r="J13" s="707"/>
      <c r="K13" s="707"/>
      <c r="L13" s="12"/>
    </row>
    <row r="14" spans="2:12" ht="24.75" customHeight="1" x14ac:dyDescent="0.25">
      <c r="B14" s="707"/>
      <c r="C14" s="707"/>
      <c r="D14" s="707"/>
      <c r="E14" s="707"/>
      <c r="F14" s="707"/>
      <c r="G14" s="707"/>
      <c r="H14" s="707"/>
      <c r="I14" s="707"/>
      <c r="J14" s="707"/>
      <c r="K14" s="707"/>
      <c r="L14" s="12"/>
    </row>
    <row r="15" spans="2:12" ht="29.25" customHeight="1" thickBot="1" x14ac:dyDescent="0.3">
      <c r="B15" s="708"/>
      <c r="C15" s="708"/>
      <c r="D15" s="708"/>
      <c r="E15" s="708"/>
      <c r="F15" s="708"/>
      <c r="G15" s="708"/>
      <c r="H15" s="708"/>
      <c r="I15" s="708"/>
      <c r="J15" s="708"/>
      <c r="K15" s="708"/>
      <c r="L15" s="12"/>
    </row>
    <row r="16" spans="2:12" ht="16.149999999999999" thickBot="1" x14ac:dyDescent="0.35">
      <c r="B16" s="8">
        <v>1</v>
      </c>
      <c r="C16" s="7">
        <v>2</v>
      </c>
      <c r="D16" s="7">
        <v>3</v>
      </c>
      <c r="E16" s="7">
        <v>4</v>
      </c>
      <c r="F16" s="7">
        <v>5</v>
      </c>
      <c r="G16" s="7">
        <v>6</v>
      </c>
      <c r="H16" s="7">
        <v>7</v>
      </c>
      <c r="I16" s="7">
        <v>8</v>
      </c>
      <c r="J16" s="7">
        <v>9</v>
      </c>
      <c r="K16" s="7">
        <v>10</v>
      </c>
      <c r="L16" s="12"/>
    </row>
    <row r="17" spans="2:12" ht="16.5" thickBot="1" x14ac:dyDescent="0.3">
      <c r="B17" s="135">
        <v>1</v>
      </c>
      <c r="C17" s="53" t="s">
        <v>257</v>
      </c>
      <c r="D17" s="54">
        <v>1</v>
      </c>
      <c r="E17" s="55">
        <f t="shared" ref="E17:E23" si="0">SUM(F17:H17)</f>
        <v>32271.5</v>
      </c>
      <c r="F17" s="55">
        <v>15010</v>
      </c>
      <c r="G17" s="55">
        <f>F17*25%</f>
        <v>3752.5</v>
      </c>
      <c r="H17" s="55">
        <f>F17*90%</f>
        <v>13509</v>
      </c>
      <c r="I17" s="55">
        <v>100</v>
      </c>
      <c r="J17" s="55">
        <v>2</v>
      </c>
      <c r="K17" s="58">
        <f t="shared" ref="K17:K38" si="1">E17*D17*(I17/100+J17)*12</f>
        <v>1161774</v>
      </c>
      <c r="L17" s="12"/>
    </row>
    <row r="18" spans="2:12" ht="16.5" thickBot="1" x14ac:dyDescent="0.3">
      <c r="B18" s="135">
        <v>2</v>
      </c>
      <c r="C18" s="53" t="s">
        <v>258</v>
      </c>
      <c r="D18" s="54">
        <v>0.5</v>
      </c>
      <c r="E18" s="55">
        <f t="shared" si="0"/>
        <v>25997.125</v>
      </c>
      <c r="F18" s="55">
        <v>13505</v>
      </c>
      <c r="G18" s="55">
        <f>F18*25%*0.5</f>
        <v>1688.125</v>
      </c>
      <c r="H18" s="136">
        <f>F18*80%</f>
        <v>10804</v>
      </c>
      <c r="I18" s="55">
        <v>100</v>
      </c>
      <c r="J18" s="55">
        <v>2</v>
      </c>
      <c r="K18" s="58">
        <f t="shared" si="1"/>
        <v>467948.25</v>
      </c>
      <c r="L18" s="12"/>
    </row>
    <row r="19" spans="2:12" ht="16.5" thickBot="1" x14ac:dyDescent="0.3">
      <c r="B19" s="135">
        <v>3</v>
      </c>
      <c r="C19" s="53" t="s">
        <v>259</v>
      </c>
      <c r="D19" s="54">
        <v>6</v>
      </c>
      <c r="E19" s="55">
        <f t="shared" si="0"/>
        <v>23277.15</v>
      </c>
      <c r="F19" s="55">
        <v>11937</v>
      </c>
      <c r="G19" s="55">
        <f>F19*25%</f>
        <v>2984.25</v>
      </c>
      <c r="H19" s="55">
        <f>F19*70%</f>
        <v>8355.9</v>
      </c>
      <c r="I19" s="55">
        <v>100</v>
      </c>
      <c r="J19" s="55">
        <v>2</v>
      </c>
      <c r="K19" s="58">
        <f t="shared" si="1"/>
        <v>5027864.4000000004</v>
      </c>
      <c r="L19" s="12"/>
    </row>
    <row r="20" spans="2:12" ht="16.5" thickBot="1" x14ac:dyDescent="0.3">
      <c r="B20" s="135">
        <v>4</v>
      </c>
      <c r="C20" s="53" t="s">
        <v>260</v>
      </c>
      <c r="D20" s="54">
        <v>1</v>
      </c>
      <c r="E20" s="55">
        <f t="shared" si="0"/>
        <v>23277.15</v>
      </c>
      <c r="F20" s="55">
        <v>11937</v>
      </c>
      <c r="G20" s="55">
        <f t="shared" ref="G20:G25" si="2">F20*25%*D20</f>
        <v>2984.25</v>
      </c>
      <c r="H20" s="55">
        <f>F20*70%</f>
        <v>8355.9</v>
      </c>
      <c r="I20" s="55">
        <v>100</v>
      </c>
      <c r="J20" s="55">
        <v>2</v>
      </c>
      <c r="K20" s="58">
        <f t="shared" si="1"/>
        <v>837977.40000000014</v>
      </c>
      <c r="L20" s="12"/>
    </row>
    <row r="21" spans="2:12" ht="16.5" thickBot="1" x14ac:dyDescent="0.3">
      <c r="B21" s="135">
        <v>5</v>
      </c>
      <c r="C21" s="53" t="s">
        <v>261</v>
      </c>
      <c r="D21" s="54">
        <v>0.75</v>
      </c>
      <c r="E21" s="55">
        <f t="shared" si="0"/>
        <v>18280.4375</v>
      </c>
      <c r="F21" s="55">
        <v>9685</v>
      </c>
      <c r="G21" s="55">
        <f t="shared" si="2"/>
        <v>1815.9375</v>
      </c>
      <c r="H21" s="55">
        <f>F21*70%</f>
        <v>6779.5</v>
      </c>
      <c r="I21" s="55">
        <v>100</v>
      </c>
      <c r="J21" s="55">
        <v>2</v>
      </c>
      <c r="K21" s="58">
        <f t="shared" si="1"/>
        <v>493571.8125</v>
      </c>
      <c r="L21" s="12"/>
    </row>
    <row r="22" spans="2:12" ht="30.75" thickBot="1" x14ac:dyDescent="0.3">
      <c r="B22" s="135">
        <v>6</v>
      </c>
      <c r="C22" s="53" t="s">
        <v>262</v>
      </c>
      <c r="D22" s="54">
        <v>0.75</v>
      </c>
      <c r="E22" s="55">
        <f t="shared" si="0"/>
        <v>22963.324999999997</v>
      </c>
      <c r="F22" s="55">
        <v>12166</v>
      </c>
      <c r="G22" s="55">
        <f t="shared" si="2"/>
        <v>2281.125</v>
      </c>
      <c r="H22" s="55">
        <f>F22*70%</f>
        <v>8516.1999999999989</v>
      </c>
      <c r="I22" s="55">
        <v>100</v>
      </c>
      <c r="J22" s="55">
        <v>2</v>
      </c>
      <c r="K22" s="58">
        <f t="shared" si="1"/>
        <v>620009.77499999991</v>
      </c>
      <c r="L22" s="12"/>
    </row>
    <row r="23" spans="2:12" ht="16.5" thickBot="1" x14ac:dyDescent="0.3">
      <c r="B23" s="135">
        <v>7</v>
      </c>
      <c r="C23" s="53" t="s">
        <v>263</v>
      </c>
      <c r="D23" s="54">
        <v>0.5</v>
      </c>
      <c r="E23" s="55">
        <f t="shared" si="0"/>
        <v>22202.949999999997</v>
      </c>
      <c r="F23" s="55">
        <v>12166</v>
      </c>
      <c r="G23" s="55">
        <f t="shared" si="2"/>
        <v>1520.75</v>
      </c>
      <c r="H23" s="55">
        <f>F23*70%</f>
        <v>8516.1999999999989</v>
      </c>
      <c r="I23" s="55">
        <v>100</v>
      </c>
      <c r="J23" s="55">
        <v>2</v>
      </c>
      <c r="K23" s="58">
        <f t="shared" si="1"/>
        <v>399653.1</v>
      </c>
      <c r="L23" s="12"/>
    </row>
    <row r="24" spans="2:12" ht="16.5" thickBot="1" x14ac:dyDescent="0.3">
      <c r="B24" s="135">
        <v>8</v>
      </c>
      <c r="C24" s="53" t="s">
        <v>264</v>
      </c>
      <c r="D24" s="54">
        <v>0.75</v>
      </c>
      <c r="E24" s="55">
        <f>(F24*D24)+G24</f>
        <v>8641.875</v>
      </c>
      <c r="F24" s="55">
        <v>9218</v>
      </c>
      <c r="G24" s="55">
        <f t="shared" si="2"/>
        <v>1728.375</v>
      </c>
      <c r="H24" s="55">
        <f>F24*75%</f>
        <v>6913.5</v>
      </c>
      <c r="I24" s="55">
        <v>100</v>
      </c>
      <c r="J24" s="55">
        <v>2</v>
      </c>
      <c r="K24" s="58">
        <f t="shared" si="1"/>
        <v>233330.625</v>
      </c>
      <c r="L24" s="12"/>
    </row>
    <row r="25" spans="2:12" ht="30.75" thickBot="1" x14ac:dyDescent="0.3">
      <c r="B25" s="135">
        <v>9</v>
      </c>
      <c r="C25" s="53" t="s">
        <v>291</v>
      </c>
      <c r="D25" s="54">
        <v>0.5</v>
      </c>
      <c r="E25" s="55">
        <f>(F25*D25)+G25</f>
        <v>6955</v>
      </c>
      <c r="F25" s="55">
        <v>11128</v>
      </c>
      <c r="G25" s="55">
        <f t="shared" si="2"/>
        <v>1391</v>
      </c>
      <c r="H25" s="55">
        <f>F25*70%</f>
        <v>7789.5999999999995</v>
      </c>
      <c r="I25" s="55">
        <v>100</v>
      </c>
      <c r="J25" s="55">
        <v>2</v>
      </c>
      <c r="K25" s="58">
        <f t="shared" si="1"/>
        <v>125190</v>
      </c>
      <c r="L25" s="12"/>
    </row>
    <row r="26" spans="2:12" ht="16.5" thickBot="1" x14ac:dyDescent="0.3">
      <c r="B26" s="135">
        <v>10</v>
      </c>
      <c r="C26" s="53" t="s">
        <v>265</v>
      </c>
      <c r="D26" s="54">
        <v>5</v>
      </c>
      <c r="E26" s="55">
        <f>SUM(F26:H26)</f>
        <v>20188.8</v>
      </c>
      <c r="F26" s="55">
        <v>10515</v>
      </c>
      <c r="G26" s="55">
        <f>F26*12%</f>
        <v>1261.8</v>
      </c>
      <c r="H26" s="55">
        <f>F26*80%</f>
        <v>8412</v>
      </c>
      <c r="I26" s="55">
        <v>100</v>
      </c>
      <c r="J26" s="55">
        <v>2</v>
      </c>
      <c r="K26" s="58">
        <f t="shared" si="1"/>
        <v>3633984</v>
      </c>
      <c r="L26" s="12"/>
    </row>
    <row r="27" spans="2:12" ht="16.5" thickBot="1" x14ac:dyDescent="0.3">
      <c r="B27" s="135">
        <v>11</v>
      </c>
      <c r="C27" s="53" t="s">
        <v>266</v>
      </c>
      <c r="D27" s="54">
        <v>0.25</v>
      </c>
      <c r="E27" s="55">
        <f>SUM(F27:H27)</f>
        <v>20651.010000000002</v>
      </c>
      <c r="F27" s="55">
        <v>11937</v>
      </c>
      <c r="G27" s="55">
        <f>F27*12%*D27</f>
        <v>358.11</v>
      </c>
      <c r="H27" s="55">
        <f>F27*70%</f>
        <v>8355.9</v>
      </c>
      <c r="I27" s="55">
        <v>100</v>
      </c>
      <c r="J27" s="55">
        <v>2</v>
      </c>
      <c r="K27" s="58">
        <f t="shared" si="1"/>
        <v>185859.09000000003</v>
      </c>
      <c r="L27" s="12"/>
    </row>
    <row r="28" spans="2:12" ht="30.75" thickBot="1" x14ac:dyDescent="0.3">
      <c r="B28" s="135">
        <v>12</v>
      </c>
      <c r="C28" s="53" t="s">
        <v>267</v>
      </c>
      <c r="D28" s="54">
        <v>1</v>
      </c>
      <c r="E28" s="55">
        <f>F28+G28</f>
        <v>10393</v>
      </c>
      <c r="F28" s="55">
        <v>9623</v>
      </c>
      <c r="G28" s="55">
        <f>(11163-F28)*0.5</f>
        <v>770</v>
      </c>
      <c r="H28" s="55">
        <f>F28*70%</f>
        <v>6736.0999999999995</v>
      </c>
      <c r="I28" s="55">
        <v>100</v>
      </c>
      <c r="J28" s="55">
        <v>2</v>
      </c>
      <c r="K28" s="58">
        <f t="shared" si="1"/>
        <v>374148</v>
      </c>
      <c r="L28" s="12"/>
    </row>
    <row r="29" spans="2:12" ht="16.5" thickBot="1" x14ac:dyDescent="0.3">
      <c r="B29" s="135">
        <v>13</v>
      </c>
      <c r="C29" s="53" t="s">
        <v>268</v>
      </c>
      <c r="D29" s="54">
        <v>1.87</v>
      </c>
      <c r="E29" s="55">
        <f>F29+G29</f>
        <v>11163</v>
      </c>
      <c r="F29" s="55">
        <v>8304</v>
      </c>
      <c r="G29" s="55">
        <f t="shared" ref="G29:G36" si="3">11163-F29</f>
        <v>2859</v>
      </c>
      <c r="H29" s="55">
        <f>F29*70%</f>
        <v>5812.7999999999993</v>
      </c>
      <c r="I29" s="55">
        <v>100</v>
      </c>
      <c r="J29" s="55">
        <v>2</v>
      </c>
      <c r="K29" s="58">
        <f t="shared" si="1"/>
        <v>751493.16000000015</v>
      </c>
      <c r="L29" s="12"/>
    </row>
    <row r="30" spans="2:12" ht="16.5" thickBot="1" x14ac:dyDescent="0.3">
      <c r="B30" s="135">
        <v>14</v>
      </c>
      <c r="C30" s="53" t="s">
        <v>269</v>
      </c>
      <c r="D30" s="54">
        <v>0.5</v>
      </c>
      <c r="E30" s="55">
        <f>G30+H30+H30</f>
        <v>13742.099999999999</v>
      </c>
      <c r="F30" s="55">
        <v>8304</v>
      </c>
      <c r="G30" s="55">
        <v>2116.5</v>
      </c>
      <c r="H30" s="55">
        <f>(F30*70%)</f>
        <v>5812.7999999999993</v>
      </c>
      <c r="I30" s="55">
        <v>100</v>
      </c>
      <c r="J30" s="55">
        <v>2</v>
      </c>
      <c r="K30" s="58">
        <f t="shared" si="1"/>
        <v>247357.8</v>
      </c>
      <c r="L30" s="12"/>
    </row>
    <row r="31" spans="2:12" ht="16.5" thickBot="1" x14ac:dyDescent="0.3">
      <c r="B31" s="135">
        <v>15</v>
      </c>
      <c r="C31" s="53" t="s">
        <v>270</v>
      </c>
      <c r="D31" s="54">
        <v>2</v>
      </c>
      <c r="E31" s="55">
        <f t="shared" ref="E31:E37" si="4">SUM(F31:H31)</f>
        <v>17899.099999999999</v>
      </c>
      <c r="F31" s="55">
        <v>9623</v>
      </c>
      <c r="G31" s="55">
        <f t="shared" si="3"/>
        <v>1540</v>
      </c>
      <c r="H31" s="55">
        <f>F31*70%</f>
        <v>6736.0999999999995</v>
      </c>
      <c r="I31" s="55">
        <v>100</v>
      </c>
      <c r="J31" s="55">
        <v>2</v>
      </c>
      <c r="K31" s="58">
        <f t="shared" si="1"/>
        <v>1288735.2</v>
      </c>
      <c r="L31" s="12"/>
    </row>
    <row r="32" spans="2:12" ht="45.75" thickBot="1" x14ac:dyDescent="0.3">
      <c r="B32" s="135">
        <v>16</v>
      </c>
      <c r="C32" s="53" t="s">
        <v>271</v>
      </c>
      <c r="D32" s="54">
        <v>1</v>
      </c>
      <c r="E32" s="55">
        <f t="shared" si="4"/>
        <v>16975.8</v>
      </c>
      <c r="F32" s="55">
        <v>8304</v>
      </c>
      <c r="G32" s="55">
        <f t="shared" si="3"/>
        <v>2859</v>
      </c>
      <c r="H32" s="55">
        <f>F32*70%</f>
        <v>5812.7999999999993</v>
      </c>
      <c r="I32" s="55">
        <v>100</v>
      </c>
      <c r="J32" s="55">
        <v>2</v>
      </c>
      <c r="K32" s="58">
        <f t="shared" si="1"/>
        <v>611128.79999999993</v>
      </c>
      <c r="L32" s="12"/>
    </row>
    <row r="33" spans="2:14" ht="16.5" thickBot="1" x14ac:dyDescent="0.3">
      <c r="B33" s="135">
        <v>17</v>
      </c>
      <c r="C33" s="53" t="s">
        <v>272</v>
      </c>
      <c r="D33" s="54">
        <v>0.75</v>
      </c>
      <c r="E33" s="55">
        <f t="shared" si="4"/>
        <v>18923.2</v>
      </c>
      <c r="F33" s="55">
        <v>11086</v>
      </c>
      <c r="G33" s="55">
        <f t="shared" si="3"/>
        <v>77</v>
      </c>
      <c r="H33" s="55">
        <f>F33*70%</f>
        <v>7760.2</v>
      </c>
      <c r="I33" s="55">
        <v>100</v>
      </c>
      <c r="J33" s="55">
        <v>2</v>
      </c>
      <c r="K33" s="58">
        <f t="shared" si="1"/>
        <v>510926.4</v>
      </c>
      <c r="L33" s="12"/>
    </row>
    <row r="34" spans="2:14" ht="30.75" thickBot="1" x14ac:dyDescent="0.3">
      <c r="B34" s="135">
        <v>18</v>
      </c>
      <c r="C34" s="53" t="s">
        <v>273</v>
      </c>
      <c r="D34" s="54">
        <v>1</v>
      </c>
      <c r="E34" s="55">
        <f t="shared" si="4"/>
        <v>18923.2</v>
      </c>
      <c r="F34" s="55">
        <v>11086</v>
      </c>
      <c r="G34" s="55">
        <f t="shared" si="3"/>
        <v>77</v>
      </c>
      <c r="H34" s="55">
        <f>F34*70%</f>
        <v>7760.2</v>
      </c>
      <c r="I34" s="55">
        <v>100</v>
      </c>
      <c r="J34" s="55">
        <v>2</v>
      </c>
      <c r="K34" s="58">
        <f t="shared" si="1"/>
        <v>681235.20000000007</v>
      </c>
      <c r="L34" s="12"/>
    </row>
    <row r="35" spans="2:14" ht="30.75" thickBot="1" x14ac:dyDescent="0.3">
      <c r="B35" s="135">
        <v>19</v>
      </c>
      <c r="C35" s="53" t="s">
        <v>274</v>
      </c>
      <c r="D35" s="54">
        <v>0.5</v>
      </c>
      <c r="E35" s="55">
        <f t="shared" si="4"/>
        <v>16949.400000000001</v>
      </c>
      <c r="F35" s="55">
        <v>9644</v>
      </c>
      <c r="G35" s="55">
        <f t="shared" si="3"/>
        <v>1519</v>
      </c>
      <c r="H35" s="55">
        <f>F35*60%</f>
        <v>5786.4</v>
      </c>
      <c r="I35" s="55">
        <v>100</v>
      </c>
      <c r="J35" s="55">
        <v>2</v>
      </c>
      <c r="K35" s="58">
        <f t="shared" si="1"/>
        <v>305089.2</v>
      </c>
      <c r="L35" s="12"/>
    </row>
    <row r="36" spans="2:14" ht="30.75" thickBot="1" x14ac:dyDescent="0.3">
      <c r="B36" s="135">
        <v>20</v>
      </c>
      <c r="C36" s="53" t="s">
        <v>275</v>
      </c>
      <c r="D36" s="54">
        <v>1</v>
      </c>
      <c r="E36" s="55">
        <f t="shared" si="4"/>
        <v>16949.400000000001</v>
      </c>
      <c r="F36" s="55">
        <v>9644</v>
      </c>
      <c r="G36" s="55">
        <f t="shared" si="3"/>
        <v>1519</v>
      </c>
      <c r="H36" s="55">
        <f>F36*60%</f>
        <v>5786.4</v>
      </c>
      <c r="I36" s="55">
        <v>100</v>
      </c>
      <c r="J36" s="55">
        <v>2</v>
      </c>
      <c r="K36" s="58">
        <f t="shared" si="1"/>
        <v>610178.4</v>
      </c>
      <c r="L36" s="12"/>
    </row>
    <row r="37" spans="2:14" ht="30.75" thickBot="1" x14ac:dyDescent="0.3">
      <c r="B37" s="135">
        <v>21</v>
      </c>
      <c r="C37" s="53" t="s">
        <v>276</v>
      </c>
      <c r="D37" s="54">
        <v>1</v>
      </c>
      <c r="E37" s="55">
        <f t="shared" si="4"/>
        <v>17417.95</v>
      </c>
      <c r="F37" s="55">
        <v>9623</v>
      </c>
      <c r="G37" s="55">
        <f>11163-F37</f>
        <v>1540</v>
      </c>
      <c r="H37" s="55">
        <f>F37*65%</f>
        <v>6254.95</v>
      </c>
      <c r="I37" s="55">
        <v>100</v>
      </c>
      <c r="J37" s="55">
        <v>2</v>
      </c>
      <c r="K37" s="58">
        <f t="shared" si="1"/>
        <v>627046.20000000007</v>
      </c>
      <c r="L37" s="12"/>
    </row>
    <row r="38" spans="2:14" ht="30.75" thickBot="1" x14ac:dyDescent="0.3">
      <c r="B38" s="52"/>
      <c r="C38" s="53" t="s">
        <v>704</v>
      </c>
      <c r="D38" s="54">
        <v>0.25</v>
      </c>
      <c r="E38" s="55">
        <f>SUM(F38:H38)</f>
        <v>18466.5820718</v>
      </c>
      <c r="F38" s="55">
        <v>11086</v>
      </c>
      <c r="G38" s="55">
        <f>11163-F38</f>
        <v>77</v>
      </c>
      <c r="H38" s="55">
        <f>F38*65.88113%</f>
        <v>7303.5820717999995</v>
      </c>
      <c r="I38" s="55">
        <v>100</v>
      </c>
      <c r="J38" s="55">
        <v>2</v>
      </c>
      <c r="K38" s="58">
        <f t="shared" si="1"/>
        <v>166199.23864619998</v>
      </c>
      <c r="L38" s="12"/>
    </row>
    <row r="39" spans="2:14" ht="16.5" thickBot="1" x14ac:dyDescent="0.3">
      <c r="B39" s="52"/>
      <c r="C39" s="53"/>
      <c r="D39" s="54"/>
      <c r="E39" s="55">
        <f>SUM(F39:H39)</f>
        <v>0</v>
      </c>
      <c r="F39" s="55"/>
      <c r="G39" s="55"/>
      <c r="H39" s="55">
        <f>F39*44.97%</f>
        <v>0</v>
      </c>
      <c r="I39" s="55"/>
      <c r="J39" s="55"/>
      <c r="K39" s="58">
        <v>9218199.9499999993</v>
      </c>
      <c r="L39" s="12"/>
    </row>
    <row r="40" spans="2:14" ht="16.5" thickBot="1" x14ac:dyDescent="0.3">
      <c r="B40" s="52"/>
      <c r="C40" s="53"/>
      <c r="D40" s="54"/>
      <c r="E40" s="55">
        <f>SUM(F40:H40)</f>
        <v>0</v>
      </c>
      <c r="F40" s="55"/>
      <c r="G40" s="55"/>
      <c r="H40" s="55">
        <f>F40*44.97%</f>
        <v>0</v>
      </c>
      <c r="I40" s="55"/>
      <c r="J40" s="55"/>
      <c r="K40" s="58">
        <f>E40*D40*(I40/100+J40)*12</f>
        <v>0</v>
      </c>
      <c r="L40" s="12"/>
    </row>
    <row r="41" spans="2:14" ht="16.5" thickBot="1" x14ac:dyDescent="0.3">
      <c r="B41" s="52"/>
      <c r="C41" s="53"/>
      <c r="D41" s="54"/>
      <c r="E41" s="55">
        <f>SUM(F41:H41)</f>
        <v>0</v>
      </c>
      <c r="F41" s="55"/>
      <c r="G41" s="55"/>
      <c r="H41" s="55"/>
      <c r="I41" s="55"/>
      <c r="J41" s="55"/>
      <c r="K41" s="58">
        <f>E41*D41*(I41/100+J41)*12</f>
        <v>0</v>
      </c>
      <c r="L41" s="12"/>
    </row>
    <row r="42" spans="2:14" ht="16.5" thickBot="1" x14ac:dyDescent="0.3">
      <c r="B42" s="709" t="s">
        <v>8</v>
      </c>
      <c r="C42" s="710"/>
      <c r="D42" s="56" t="s">
        <v>9</v>
      </c>
      <c r="E42" s="59">
        <f>SUM(E17:E41)</f>
        <v>402509.05457180011</v>
      </c>
      <c r="F42" s="57" t="s">
        <v>9</v>
      </c>
      <c r="G42" s="57" t="s">
        <v>9</v>
      </c>
      <c r="H42" s="57" t="s">
        <v>9</v>
      </c>
      <c r="I42" s="57" t="s">
        <v>9</v>
      </c>
      <c r="J42" s="57" t="s">
        <v>9</v>
      </c>
      <c r="K42" s="59">
        <f>SUM(K17:K41)</f>
        <v>28578900.001146197</v>
      </c>
      <c r="L42" s="12"/>
      <c r="M42" s="134"/>
    </row>
    <row r="43" spans="2:14" ht="48.75" customHeight="1" thickBot="1" x14ac:dyDescent="0.3">
      <c r="B43" s="703" t="s">
        <v>307</v>
      </c>
      <c r="C43" s="704"/>
      <c r="D43" s="704"/>
      <c r="E43" s="704"/>
      <c r="F43" s="704"/>
      <c r="G43" s="704"/>
      <c r="H43" s="704"/>
      <c r="I43" s="704"/>
      <c r="J43" s="705"/>
      <c r="K43" s="131">
        <v>300000</v>
      </c>
      <c r="L43" s="12"/>
      <c r="M43" s="133"/>
      <c r="N43" s="132"/>
    </row>
    <row r="44" spans="2:14" x14ac:dyDescent="0.25">
      <c r="M44" s="133"/>
    </row>
  </sheetData>
  <mergeCells count="21">
    <mergeCell ref="F5:K5"/>
    <mergeCell ref="J9:J15"/>
    <mergeCell ref="G13:G15"/>
    <mergeCell ref="B9:B15"/>
    <mergeCell ref="B1:K1"/>
    <mergeCell ref="F13:F15"/>
    <mergeCell ref="B2:K2"/>
    <mergeCell ref="H13:H15"/>
    <mergeCell ref="B3:D3"/>
    <mergeCell ref="E9:H11"/>
    <mergeCell ref="C4:D4"/>
    <mergeCell ref="D9:D15"/>
    <mergeCell ref="B5:E5"/>
    <mergeCell ref="E12:E15"/>
    <mergeCell ref="B43:J43"/>
    <mergeCell ref="K9:K15"/>
    <mergeCell ref="I9:I15"/>
    <mergeCell ref="B42:C42"/>
    <mergeCell ref="B7:K7"/>
    <mergeCell ref="F12:H12"/>
    <mergeCell ref="C9:C15"/>
  </mergeCells>
  <phoneticPr fontId="16" type="noConversion"/>
  <pageMargins left="0.70866141732283472" right="0.70866141732283472" top="0.74803149606299213" bottom="0.74803149606299213" header="0.31496062992125984" footer="0.31496062992125984"/>
  <pageSetup paperSize="9" scale="58" orientation="portrait" horizontalDpi="180" verticalDpi="18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L37"/>
  <sheetViews>
    <sheetView topLeftCell="A10" workbookViewId="0">
      <selection activeCell="M22" sqref="M22"/>
    </sheetView>
  </sheetViews>
  <sheetFormatPr defaultRowHeight="15" x14ac:dyDescent="0.25"/>
  <cols>
    <col min="3" max="3" width="15.7109375" customWidth="1"/>
    <col min="4" max="4" width="35.5703125" customWidth="1"/>
    <col min="5" max="5" width="12.85546875" customWidth="1"/>
    <col min="6" max="6" width="14.42578125" customWidth="1"/>
    <col min="7" max="7" width="16.140625" customWidth="1"/>
  </cols>
  <sheetData>
    <row r="2" spans="2:12" ht="15.75" x14ac:dyDescent="0.25">
      <c r="B2" s="718" t="s">
        <v>73</v>
      </c>
      <c r="C2" s="718"/>
      <c r="D2" s="718"/>
      <c r="E2" s="718"/>
      <c r="F2" s="718"/>
      <c r="G2" s="718"/>
      <c r="H2" s="35"/>
    </row>
    <row r="4" spans="2:12" s="25" customFormat="1" ht="17.25" customHeight="1" thickBot="1" x14ac:dyDescent="0.3">
      <c r="B4" s="719" t="s">
        <v>0</v>
      </c>
      <c r="C4" s="719"/>
      <c r="D4" s="26">
        <v>244</v>
      </c>
      <c r="E4" s="23"/>
      <c r="F4" s="24"/>
      <c r="G4" s="24"/>
      <c r="H4" s="24"/>
      <c r="I4" s="24"/>
      <c r="J4" s="24"/>
      <c r="K4" s="24"/>
      <c r="L4" s="24"/>
    </row>
    <row r="5" spans="2:12" ht="14.45" x14ac:dyDescent="0.3">
      <c r="D5" s="25"/>
    </row>
    <row r="6" spans="2:12" s="25" customFormat="1" ht="35.25" customHeight="1" thickBot="1" x14ac:dyDescent="0.3">
      <c r="B6" s="719" t="s">
        <v>1</v>
      </c>
      <c r="C6" s="719"/>
      <c r="D6" s="719"/>
      <c r="E6" s="754" t="s">
        <v>256</v>
      </c>
      <c r="F6" s="754"/>
      <c r="G6" s="754"/>
      <c r="H6" s="21"/>
      <c r="I6" s="21"/>
      <c r="J6" s="21"/>
      <c r="K6" s="21"/>
      <c r="L6" s="24"/>
    </row>
    <row r="8" spans="2:12" ht="15.75" x14ac:dyDescent="0.25">
      <c r="B8" s="718" t="s">
        <v>146</v>
      </c>
      <c r="C8" s="718"/>
      <c r="D8" s="718"/>
      <c r="E8" s="718"/>
      <c r="F8" s="718"/>
      <c r="G8" s="718"/>
    </row>
    <row r="10" spans="2:12" thickBot="1" x14ac:dyDescent="0.35">
      <c r="B10" s="3"/>
      <c r="C10" s="3"/>
      <c r="D10" s="3"/>
      <c r="E10" s="3"/>
      <c r="F10" s="3"/>
      <c r="G10" s="3"/>
    </row>
    <row r="11" spans="2:12" ht="30.75" customHeight="1" x14ac:dyDescent="0.25">
      <c r="B11" s="4" t="s">
        <v>3</v>
      </c>
      <c r="C11" s="720" t="s">
        <v>20</v>
      </c>
      <c r="D11" s="722"/>
      <c r="E11" s="706" t="s">
        <v>111</v>
      </c>
      <c r="F11" s="706" t="s">
        <v>112</v>
      </c>
      <c r="G11" s="706" t="s">
        <v>113</v>
      </c>
    </row>
    <row r="12" spans="2:12" ht="16.5" thickBot="1" x14ac:dyDescent="0.3">
      <c r="B12" s="8" t="s">
        <v>4</v>
      </c>
      <c r="C12" s="726"/>
      <c r="D12" s="728"/>
      <c r="E12" s="708"/>
      <c r="F12" s="708"/>
      <c r="G12" s="708"/>
    </row>
    <row r="13" spans="2:12" ht="16.149999999999999" thickBot="1" x14ac:dyDescent="0.35">
      <c r="B13" s="10"/>
      <c r="C13" s="742">
        <v>1</v>
      </c>
      <c r="D13" s="743"/>
      <c r="E13" s="7">
        <v>2</v>
      </c>
      <c r="F13" s="7">
        <v>3</v>
      </c>
      <c r="G13" s="7">
        <v>4</v>
      </c>
    </row>
    <row r="14" spans="2:12" ht="18" customHeight="1" thickBot="1" x14ac:dyDescent="0.3">
      <c r="B14" s="52">
        <v>1</v>
      </c>
      <c r="C14" s="755" t="s">
        <v>114</v>
      </c>
      <c r="D14" s="756"/>
      <c r="E14" s="56" t="s">
        <v>9</v>
      </c>
      <c r="F14" s="61" t="s">
        <v>9</v>
      </c>
      <c r="G14" s="41">
        <f>SUM(G15:G22)</f>
        <v>0</v>
      </c>
    </row>
    <row r="15" spans="2:12" ht="18" customHeight="1" thickBot="1" x14ac:dyDescent="0.3">
      <c r="B15" s="52"/>
      <c r="C15" s="95"/>
      <c r="D15" s="75" t="s">
        <v>115</v>
      </c>
      <c r="E15" s="56"/>
      <c r="F15" s="61"/>
      <c r="G15" s="41"/>
    </row>
    <row r="16" spans="2:12" ht="16.5" thickBot="1" x14ac:dyDescent="0.3">
      <c r="B16" s="71" t="s">
        <v>148</v>
      </c>
      <c r="C16" s="774" t="s">
        <v>164</v>
      </c>
      <c r="D16" s="775"/>
      <c r="E16" s="56"/>
      <c r="F16" s="61"/>
      <c r="G16" s="41">
        <f t="shared" ref="G16:G22" si="0">E16*F16</f>
        <v>0</v>
      </c>
    </row>
    <row r="17" spans="2:7" ht="16.5" thickBot="1" x14ac:dyDescent="0.3">
      <c r="B17" s="71" t="s">
        <v>158</v>
      </c>
      <c r="C17" s="774" t="s">
        <v>165</v>
      </c>
      <c r="D17" s="775"/>
      <c r="E17" s="56"/>
      <c r="F17" s="61"/>
      <c r="G17" s="41">
        <f t="shared" si="0"/>
        <v>0</v>
      </c>
    </row>
    <row r="18" spans="2:7" ht="16.5" thickBot="1" x14ac:dyDescent="0.3">
      <c r="B18" s="71" t="s">
        <v>159</v>
      </c>
      <c r="C18" s="774" t="s">
        <v>166</v>
      </c>
      <c r="D18" s="775"/>
      <c r="E18" s="56"/>
      <c r="F18" s="61"/>
      <c r="G18" s="41">
        <f t="shared" si="0"/>
        <v>0</v>
      </c>
    </row>
    <row r="19" spans="2:7" ht="16.5" thickBot="1" x14ac:dyDescent="0.3">
      <c r="B19" s="71" t="s">
        <v>160</v>
      </c>
      <c r="C19" s="774" t="s">
        <v>167</v>
      </c>
      <c r="D19" s="775"/>
      <c r="E19" s="56"/>
      <c r="F19" s="61"/>
      <c r="G19" s="41">
        <f t="shared" si="0"/>
        <v>0</v>
      </c>
    </row>
    <row r="20" spans="2:7" ht="16.5" thickBot="1" x14ac:dyDescent="0.3">
      <c r="B20" s="71" t="s">
        <v>161</v>
      </c>
      <c r="C20" s="783" t="s">
        <v>288</v>
      </c>
      <c r="D20" s="775"/>
      <c r="E20" s="56"/>
      <c r="F20" s="61"/>
      <c r="G20" s="41">
        <f t="shared" si="0"/>
        <v>0</v>
      </c>
    </row>
    <row r="21" spans="2:7" ht="16.5" thickBot="1" x14ac:dyDescent="0.3">
      <c r="B21" s="71" t="s">
        <v>162</v>
      </c>
      <c r="C21" s="783" t="s">
        <v>696</v>
      </c>
      <c r="D21" s="775"/>
      <c r="E21" s="56"/>
      <c r="F21" s="109">
        <f>500000+300000</f>
        <v>800000</v>
      </c>
      <c r="G21" s="41">
        <f t="shared" si="0"/>
        <v>0</v>
      </c>
    </row>
    <row r="22" spans="2:7" ht="16.149999999999999" thickBot="1" x14ac:dyDescent="0.35">
      <c r="B22" s="71" t="s">
        <v>163</v>
      </c>
      <c r="C22" s="774"/>
      <c r="D22" s="775"/>
      <c r="E22" s="56"/>
      <c r="F22" s="61"/>
      <c r="G22" s="41">
        <f t="shared" si="0"/>
        <v>0</v>
      </c>
    </row>
    <row r="23" spans="2:7" ht="16.5" thickBot="1" x14ac:dyDescent="0.3">
      <c r="B23" s="71"/>
      <c r="C23" s="709" t="s">
        <v>8</v>
      </c>
      <c r="D23" s="710"/>
      <c r="E23" s="56"/>
      <c r="F23" s="61"/>
      <c r="G23" s="41">
        <f>G14</f>
        <v>0</v>
      </c>
    </row>
    <row r="24" spans="2:7" ht="16.5" customHeight="1" thickBot="1" x14ac:dyDescent="0.3">
      <c r="B24" s="52">
        <v>2</v>
      </c>
      <c r="C24" s="755" t="s">
        <v>147</v>
      </c>
      <c r="D24" s="756"/>
      <c r="E24" s="56" t="s">
        <v>130</v>
      </c>
      <c r="F24" s="61" t="s">
        <v>130</v>
      </c>
      <c r="G24" s="41">
        <f>SUM(G26:G36)</f>
        <v>0</v>
      </c>
    </row>
    <row r="25" spans="2:7" ht="16.5" thickBot="1" x14ac:dyDescent="0.3">
      <c r="B25" s="52"/>
      <c r="C25" s="784" t="s">
        <v>115</v>
      </c>
      <c r="D25" s="785"/>
      <c r="E25" s="56"/>
      <c r="F25" s="61"/>
      <c r="G25" s="41"/>
    </row>
    <row r="26" spans="2:7" ht="16.5" thickBot="1" x14ac:dyDescent="0.3">
      <c r="B26" s="71" t="s">
        <v>149</v>
      </c>
      <c r="C26" s="774" t="s">
        <v>251</v>
      </c>
      <c r="D26" s="775"/>
      <c r="E26" s="56"/>
      <c r="F26" s="61"/>
      <c r="G26" s="41">
        <f>E26*F26*247</f>
        <v>0</v>
      </c>
    </row>
    <row r="27" spans="2:7" ht="16.5" thickBot="1" x14ac:dyDescent="0.3">
      <c r="B27" s="71" t="s">
        <v>150</v>
      </c>
      <c r="C27" s="774" t="s">
        <v>251</v>
      </c>
      <c r="D27" s="775"/>
      <c r="E27" s="56"/>
      <c r="F27" s="61"/>
      <c r="G27" s="41">
        <f>E27*F27*247</f>
        <v>0</v>
      </c>
    </row>
    <row r="28" spans="2:7" ht="16.5" thickBot="1" x14ac:dyDescent="0.3">
      <c r="B28" s="71" t="s">
        <v>151</v>
      </c>
      <c r="C28" s="774" t="s">
        <v>168</v>
      </c>
      <c r="D28" s="775"/>
      <c r="E28" s="56"/>
      <c r="F28" s="61"/>
      <c r="G28" s="41">
        <f t="shared" ref="G28:G36" si="1">E28*F28</f>
        <v>0</v>
      </c>
    </row>
    <row r="29" spans="2:7" ht="16.5" thickBot="1" x14ac:dyDescent="0.3">
      <c r="B29" s="71" t="s">
        <v>152</v>
      </c>
      <c r="C29" s="774" t="s">
        <v>169</v>
      </c>
      <c r="D29" s="775"/>
      <c r="E29" s="56"/>
      <c r="F29" s="61"/>
      <c r="G29" s="41">
        <f t="shared" si="1"/>
        <v>0</v>
      </c>
    </row>
    <row r="30" spans="2:7" ht="16.5" thickBot="1" x14ac:dyDescent="0.3">
      <c r="B30" s="71" t="s">
        <v>153</v>
      </c>
      <c r="C30" s="774" t="s">
        <v>170</v>
      </c>
      <c r="D30" s="775"/>
      <c r="E30" s="56"/>
      <c r="F30" s="61"/>
      <c r="G30" s="41">
        <f t="shared" si="1"/>
        <v>0</v>
      </c>
    </row>
    <row r="31" spans="2:7" ht="16.5" thickBot="1" x14ac:dyDescent="0.3">
      <c r="B31" s="71" t="s">
        <v>154</v>
      </c>
      <c r="C31" s="774" t="s">
        <v>171</v>
      </c>
      <c r="D31" s="775"/>
      <c r="E31" s="56"/>
      <c r="F31" s="61"/>
      <c r="G31" s="41">
        <f t="shared" si="1"/>
        <v>0</v>
      </c>
    </row>
    <row r="32" spans="2:7" ht="16.5" thickBot="1" x14ac:dyDescent="0.3">
      <c r="B32" s="71" t="s">
        <v>155</v>
      </c>
      <c r="C32" s="774" t="s">
        <v>172</v>
      </c>
      <c r="D32" s="775"/>
      <c r="E32" s="56"/>
      <c r="F32" s="61"/>
      <c r="G32" s="41">
        <f t="shared" si="1"/>
        <v>0</v>
      </c>
    </row>
    <row r="33" spans="2:7" ht="16.5" thickBot="1" x14ac:dyDescent="0.3">
      <c r="B33" s="71" t="s">
        <v>156</v>
      </c>
      <c r="C33" s="774" t="s">
        <v>173</v>
      </c>
      <c r="D33" s="775"/>
      <c r="E33" s="56"/>
      <c r="F33" s="61"/>
      <c r="G33" s="41">
        <f t="shared" si="1"/>
        <v>0</v>
      </c>
    </row>
    <row r="34" spans="2:7" ht="16.5" thickBot="1" x14ac:dyDescent="0.3">
      <c r="B34" s="71" t="s">
        <v>157</v>
      </c>
      <c r="C34" s="774" t="s">
        <v>174</v>
      </c>
      <c r="D34" s="775"/>
      <c r="E34" s="56"/>
      <c r="F34" s="61"/>
      <c r="G34" s="41">
        <f t="shared" si="1"/>
        <v>0</v>
      </c>
    </row>
    <row r="35" spans="2:7" ht="16.5" thickBot="1" x14ac:dyDescent="0.3">
      <c r="B35" s="71" t="s">
        <v>250</v>
      </c>
      <c r="C35" s="774" t="s">
        <v>175</v>
      </c>
      <c r="D35" s="775"/>
      <c r="E35" s="56"/>
      <c r="F35" s="61"/>
      <c r="G35" s="41">
        <f t="shared" si="1"/>
        <v>0</v>
      </c>
    </row>
    <row r="36" spans="2:7" ht="16.5" thickBot="1" x14ac:dyDescent="0.3">
      <c r="B36" s="71" t="s">
        <v>252</v>
      </c>
      <c r="C36" s="783" t="s">
        <v>310</v>
      </c>
      <c r="D36" s="775"/>
      <c r="E36" s="56"/>
      <c r="F36" s="61"/>
      <c r="G36" s="41">
        <f t="shared" si="1"/>
        <v>0</v>
      </c>
    </row>
    <row r="37" spans="2:7" ht="16.5" thickBot="1" x14ac:dyDescent="0.3">
      <c r="B37" s="52"/>
      <c r="C37" s="709" t="s">
        <v>8</v>
      </c>
      <c r="D37" s="710"/>
      <c r="E37" s="56" t="s">
        <v>130</v>
      </c>
      <c r="F37" s="61" t="s">
        <v>9</v>
      </c>
      <c r="G37" s="41">
        <f>G24</f>
        <v>0</v>
      </c>
    </row>
  </sheetData>
  <sheetProtection password="F958" sheet="1" objects="1" scenarios="1"/>
  <mergeCells count="33">
    <mergeCell ref="C34:D34"/>
    <mergeCell ref="C35:D35"/>
    <mergeCell ref="C36:D36"/>
    <mergeCell ref="C37:D37"/>
    <mergeCell ref="C30:D30"/>
    <mergeCell ref="C31:D31"/>
    <mergeCell ref="C32:D32"/>
    <mergeCell ref="C33:D33"/>
    <mergeCell ref="C26:D26"/>
    <mergeCell ref="C27:D27"/>
    <mergeCell ref="C28:D28"/>
    <mergeCell ref="C29:D29"/>
    <mergeCell ref="C22:D22"/>
    <mergeCell ref="C23:D23"/>
    <mergeCell ref="C24:D24"/>
    <mergeCell ref="C25:D25"/>
    <mergeCell ref="C19:D19"/>
    <mergeCell ref="C20:D20"/>
    <mergeCell ref="C21:D21"/>
    <mergeCell ref="C13:D13"/>
    <mergeCell ref="C14:D14"/>
    <mergeCell ref="C16:D16"/>
    <mergeCell ref="C17:D17"/>
    <mergeCell ref="C11:D12"/>
    <mergeCell ref="E11:E12"/>
    <mergeCell ref="F11:F12"/>
    <mergeCell ref="G11:G12"/>
    <mergeCell ref="C18:D18"/>
    <mergeCell ref="B2:G2"/>
    <mergeCell ref="B4:C4"/>
    <mergeCell ref="B6:D6"/>
    <mergeCell ref="E6:G6"/>
    <mergeCell ref="B8:G8"/>
  </mergeCells>
  <phoneticPr fontId="16" type="noConversion"/>
  <pageMargins left="0.70866141732283472" right="0.70866141732283472" top="0.74803149606299213" bottom="0.74803149606299213" header="0.31496062992125984" footer="0.31496062992125984"/>
  <pageSetup paperSize="9" scale="77"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9"/>
  <sheetViews>
    <sheetView showZeros="0" topLeftCell="A10" workbookViewId="0">
      <selection activeCell="I19" sqref="I19"/>
    </sheetView>
  </sheetViews>
  <sheetFormatPr defaultRowHeight="15" x14ac:dyDescent="0.25"/>
  <cols>
    <col min="3" max="3" width="12.5703125" customWidth="1"/>
    <col min="4" max="4" width="38.5703125" customWidth="1"/>
    <col min="5" max="5" width="16" customWidth="1"/>
    <col min="6" max="6" width="14.5703125" customWidth="1"/>
    <col min="7" max="7" width="21.85546875" customWidth="1"/>
  </cols>
  <sheetData>
    <row r="2" spans="2:12" ht="15.75" x14ac:dyDescent="0.25">
      <c r="B2" s="718" t="s">
        <v>73</v>
      </c>
      <c r="C2" s="718"/>
      <c r="D2" s="718"/>
      <c r="E2" s="718"/>
      <c r="F2" s="718"/>
      <c r="G2" s="718"/>
    </row>
    <row r="4" spans="2:12" s="25" customFormat="1" ht="17.25" customHeight="1" thickBot="1" x14ac:dyDescent="0.3">
      <c r="B4" s="759" t="s">
        <v>0</v>
      </c>
      <c r="C4" s="759"/>
      <c r="D4" s="26">
        <v>244</v>
      </c>
      <c r="E4" s="23"/>
      <c r="F4" s="24"/>
      <c r="G4" s="24"/>
      <c r="H4" s="24"/>
      <c r="I4" s="24"/>
      <c r="J4" s="24"/>
      <c r="K4" s="24"/>
      <c r="L4" s="24"/>
    </row>
    <row r="6" spans="2:12" s="25" customFormat="1" ht="32.25" customHeight="1" thickBot="1" x14ac:dyDescent="0.3">
      <c r="B6" s="719" t="s">
        <v>1</v>
      </c>
      <c r="C6" s="719"/>
      <c r="D6" s="719"/>
      <c r="E6" s="754" t="s">
        <v>256</v>
      </c>
      <c r="F6" s="754"/>
      <c r="G6" s="754"/>
      <c r="H6" s="21"/>
      <c r="I6" s="21"/>
      <c r="J6" s="21"/>
      <c r="K6" s="21"/>
      <c r="L6" s="24"/>
    </row>
    <row r="8" spans="2:12" ht="15.75" x14ac:dyDescent="0.25">
      <c r="B8" s="718" t="s">
        <v>237</v>
      </c>
      <c r="C8" s="718"/>
      <c r="D8" s="718"/>
      <c r="E8" s="718"/>
      <c r="F8" s="718"/>
      <c r="G8" s="718"/>
    </row>
    <row r="10" spans="2:12" thickBot="1" x14ac:dyDescent="0.35">
      <c r="B10" s="3"/>
      <c r="C10" s="3"/>
      <c r="D10" s="3"/>
      <c r="E10" s="3"/>
      <c r="F10" s="3"/>
      <c r="G10" s="3"/>
    </row>
    <row r="11" spans="2:12" ht="46.5" customHeight="1" x14ac:dyDescent="0.25">
      <c r="B11" s="706" t="s">
        <v>17</v>
      </c>
      <c r="C11" s="720" t="s">
        <v>20</v>
      </c>
      <c r="D11" s="722"/>
      <c r="E11" s="706" t="s">
        <v>111</v>
      </c>
      <c r="F11" s="706" t="s">
        <v>240</v>
      </c>
      <c r="G11" s="706" t="s">
        <v>241</v>
      </c>
    </row>
    <row r="12" spans="2:12" ht="15.75" thickBot="1" x14ac:dyDescent="0.3">
      <c r="B12" s="708"/>
      <c r="C12" s="726"/>
      <c r="D12" s="728"/>
      <c r="E12" s="708"/>
      <c r="F12" s="708"/>
      <c r="G12" s="708"/>
    </row>
    <row r="13" spans="2:12" ht="16.149999999999999" thickBot="1" x14ac:dyDescent="0.35">
      <c r="B13" s="8">
        <v>1</v>
      </c>
      <c r="C13" s="742">
        <v>2</v>
      </c>
      <c r="D13" s="743"/>
      <c r="E13" s="7">
        <v>3</v>
      </c>
      <c r="F13" s="7">
        <v>4</v>
      </c>
      <c r="G13" s="7">
        <v>5</v>
      </c>
    </row>
    <row r="14" spans="2:12" ht="18" customHeight="1" thickBot="1" x14ac:dyDescent="0.3">
      <c r="B14" s="104">
        <v>1</v>
      </c>
      <c r="C14" s="755" t="s">
        <v>238</v>
      </c>
      <c r="D14" s="756"/>
      <c r="E14" s="61"/>
      <c r="F14" s="61" t="s">
        <v>130</v>
      </c>
      <c r="G14" s="41">
        <f>SUM(G16:G22)</f>
        <v>0</v>
      </c>
    </row>
    <row r="15" spans="2:12" ht="31.5" customHeight="1" thickBot="1" x14ac:dyDescent="0.3">
      <c r="B15" s="104"/>
      <c r="C15" s="78"/>
      <c r="D15" s="75" t="s">
        <v>7</v>
      </c>
      <c r="E15" s="61"/>
      <c r="F15" s="61"/>
      <c r="G15" s="41"/>
    </row>
    <row r="16" spans="2:12" ht="28.5" customHeight="1" thickBot="1" x14ac:dyDescent="0.35">
      <c r="B16" s="104" t="s">
        <v>148</v>
      </c>
      <c r="C16" s="786"/>
      <c r="D16" s="787"/>
      <c r="E16" s="61"/>
      <c r="F16" s="80"/>
      <c r="G16" s="41">
        <f>E16*F16</f>
        <v>0</v>
      </c>
    </row>
    <row r="17" spans="2:7" ht="28.5" customHeight="1" thickBot="1" x14ac:dyDescent="0.35">
      <c r="B17" s="104" t="s">
        <v>158</v>
      </c>
      <c r="C17" s="786"/>
      <c r="D17" s="787"/>
      <c r="E17" s="61"/>
      <c r="F17" s="80"/>
      <c r="G17" s="41">
        <f t="shared" ref="G17:G28" si="0">E17*F17</f>
        <v>0</v>
      </c>
    </row>
    <row r="18" spans="2:7" ht="28.5" customHeight="1" thickBot="1" x14ac:dyDescent="0.35">
      <c r="B18" s="104" t="s">
        <v>159</v>
      </c>
      <c r="C18" s="786"/>
      <c r="D18" s="787"/>
      <c r="E18" s="61"/>
      <c r="F18" s="80"/>
      <c r="G18" s="41">
        <f t="shared" si="0"/>
        <v>0</v>
      </c>
    </row>
    <row r="19" spans="2:7" ht="28.5" customHeight="1" thickBot="1" x14ac:dyDescent="0.35">
      <c r="B19" s="104" t="s">
        <v>160</v>
      </c>
      <c r="C19" s="786"/>
      <c r="D19" s="787"/>
      <c r="E19" s="61"/>
      <c r="F19" s="80"/>
      <c r="G19" s="41">
        <f t="shared" si="0"/>
        <v>0</v>
      </c>
    </row>
    <row r="20" spans="2:7" ht="28.5" customHeight="1" thickBot="1" x14ac:dyDescent="0.35">
      <c r="B20" s="104" t="s">
        <v>161</v>
      </c>
      <c r="C20" s="786"/>
      <c r="D20" s="787"/>
      <c r="E20" s="61"/>
      <c r="F20" s="80"/>
      <c r="G20" s="41">
        <f t="shared" si="0"/>
        <v>0</v>
      </c>
    </row>
    <row r="21" spans="2:7" ht="28.5" customHeight="1" thickBot="1" x14ac:dyDescent="0.3">
      <c r="B21" s="104" t="s">
        <v>162</v>
      </c>
      <c r="C21" s="786"/>
      <c r="D21" s="787"/>
      <c r="E21" s="61"/>
      <c r="F21" s="80"/>
      <c r="G21" s="41">
        <f t="shared" si="0"/>
        <v>0</v>
      </c>
    </row>
    <row r="22" spans="2:7" ht="28.5" customHeight="1" thickBot="1" x14ac:dyDescent="0.3">
      <c r="B22" s="104" t="s">
        <v>163</v>
      </c>
      <c r="C22" s="786"/>
      <c r="D22" s="787"/>
      <c r="E22" s="61"/>
      <c r="F22" s="80"/>
      <c r="G22" s="41">
        <f t="shared" si="0"/>
        <v>0</v>
      </c>
    </row>
    <row r="23" spans="2:7" ht="18" customHeight="1" thickBot="1" x14ac:dyDescent="0.3">
      <c r="B23" s="104" t="s">
        <v>188</v>
      </c>
      <c r="C23" s="755" t="s">
        <v>243</v>
      </c>
      <c r="D23" s="756"/>
      <c r="E23" s="61"/>
      <c r="F23" s="61" t="s">
        <v>130</v>
      </c>
      <c r="G23" s="41">
        <f>SUM(G25:G28)</f>
        <v>0</v>
      </c>
    </row>
    <row r="24" spans="2:7" ht="31.5" customHeight="1" thickBot="1" x14ac:dyDescent="0.3">
      <c r="B24" s="104"/>
      <c r="C24" s="78"/>
      <c r="D24" s="75" t="s">
        <v>7</v>
      </c>
      <c r="E24" s="61"/>
      <c r="F24" s="61"/>
      <c r="G24" s="41"/>
    </row>
    <row r="25" spans="2:7" ht="28.5" customHeight="1" thickBot="1" x14ac:dyDescent="0.3">
      <c r="B25" s="104" t="s">
        <v>149</v>
      </c>
      <c r="C25" s="786"/>
      <c r="D25" s="787"/>
      <c r="E25" s="61"/>
      <c r="F25" s="80"/>
      <c r="G25" s="41">
        <f>E25*F25</f>
        <v>0</v>
      </c>
    </row>
    <row r="26" spans="2:7" ht="28.5" customHeight="1" thickBot="1" x14ac:dyDescent="0.3">
      <c r="B26" s="104" t="s">
        <v>150</v>
      </c>
      <c r="C26" s="786"/>
      <c r="D26" s="787"/>
      <c r="E26" s="61"/>
      <c r="F26" s="80"/>
      <c r="G26" s="41">
        <f>E26*F26</f>
        <v>0</v>
      </c>
    </row>
    <row r="27" spans="2:7" ht="28.5" customHeight="1" thickBot="1" x14ac:dyDescent="0.3">
      <c r="B27" s="104" t="s">
        <v>151</v>
      </c>
      <c r="C27" s="786"/>
      <c r="D27" s="787"/>
      <c r="E27" s="61"/>
      <c r="F27" s="80"/>
      <c r="G27" s="41">
        <f>E27*F27</f>
        <v>0</v>
      </c>
    </row>
    <row r="28" spans="2:7" ht="30.75" customHeight="1" thickBot="1" x14ac:dyDescent="0.3">
      <c r="B28" s="104" t="s">
        <v>152</v>
      </c>
      <c r="C28" s="786"/>
      <c r="D28" s="787"/>
      <c r="E28" s="61"/>
      <c r="F28" s="61"/>
      <c r="G28" s="41">
        <f t="shared" si="0"/>
        <v>0</v>
      </c>
    </row>
    <row r="29" spans="2:7" ht="16.5" thickBot="1" x14ac:dyDescent="0.3">
      <c r="B29" s="105"/>
      <c r="C29" s="709" t="s">
        <v>8</v>
      </c>
      <c r="D29" s="710"/>
      <c r="E29" s="61" t="s">
        <v>9</v>
      </c>
      <c r="F29" s="61" t="s">
        <v>9</v>
      </c>
      <c r="G29" s="41">
        <f>G14+G23</f>
        <v>0</v>
      </c>
    </row>
  </sheetData>
  <sheetProtection password="F958" sheet="1" objects="1" scenarios="1"/>
  <mergeCells count="25">
    <mergeCell ref="C29:D29"/>
    <mergeCell ref="C20:D20"/>
    <mergeCell ref="C21:D21"/>
    <mergeCell ref="C22:D22"/>
    <mergeCell ref="C23:D23"/>
    <mergeCell ref="C25:D25"/>
    <mergeCell ref="C26:D26"/>
    <mergeCell ref="C18:D18"/>
    <mergeCell ref="C19:D19"/>
    <mergeCell ref="C27:D27"/>
    <mergeCell ref="C28:D28"/>
    <mergeCell ref="C13:D13"/>
    <mergeCell ref="C14:D14"/>
    <mergeCell ref="C16:D16"/>
    <mergeCell ref="C17:D17"/>
    <mergeCell ref="B2:G2"/>
    <mergeCell ref="B4:C4"/>
    <mergeCell ref="B6:D6"/>
    <mergeCell ref="E6:G6"/>
    <mergeCell ref="B8:G8"/>
    <mergeCell ref="B11:B12"/>
    <mergeCell ref="C11:D12"/>
    <mergeCell ref="E11:E12"/>
    <mergeCell ref="F11:F12"/>
    <mergeCell ref="G11:G12"/>
  </mergeCells>
  <phoneticPr fontId="16" type="noConversion"/>
  <pageMargins left="0.70866141732283472" right="0.70866141732283472" top="0.74803149606299213" bottom="0.74803149606299213" header="0.31496062992125984" footer="0.31496062992125984"/>
  <pageSetup paperSize="9" scale="71"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18"/>
  <sheetViews>
    <sheetView workbookViewId="0">
      <selection activeCell="C21" sqref="C21"/>
    </sheetView>
  </sheetViews>
  <sheetFormatPr defaultRowHeight="15" x14ac:dyDescent="0.25"/>
  <cols>
    <col min="3" max="3" width="50.5703125" customWidth="1"/>
    <col min="4" max="4" width="16.7109375" customWidth="1"/>
    <col min="5" max="5" width="17.5703125" customWidth="1"/>
    <col min="6" max="6" width="16.7109375" customWidth="1"/>
  </cols>
  <sheetData>
    <row r="2" spans="2:12" ht="15.75" x14ac:dyDescent="0.25">
      <c r="B2" s="718" t="s">
        <v>48</v>
      </c>
      <c r="C2" s="718"/>
      <c r="D2" s="718"/>
      <c r="E2" s="718"/>
      <c r="F2" s="718"/>
    </row>
    <row r="4" spans="2:12" s="25" customFormat="1" ht="17.25" customHeight="1" thickBot="1" x14ac:dyDescent="0.3">
      <c r="B4" s="719" t="s">
        <v>0</v>
      </c>
      <c r="C4" s="719"/>
      <c r="D4" s="29"/>
      <c r="E4" s="23"/>
      <c r="F4" s="24"/>
      <c r="G4" s="24"/>
      <c r="H4" s="24"/>
      <c r="I4" s="24"/>
      <c r="J4" s="24"/>
      <c r="K4" s="24"/>
      <c r="L4" s="24"/>
    </row>
    <row r="6" spans="2:12" s="25" customFormat="1" ht="18" customHeight="1" thickBot="1" x14ac:dyDescent="0.3">
      <c r="B6" s="719" t="s">
        <v>1</v>
      </c>
      <c r="C6" s="719"/>
      <c r="D6" s="29"/>
      <c r="E6" s="26"/>
      <c r="F6" s="27"/>
      <c r="G6" s="21"/>
      <c r="H6" s="21"/>
      <c r="I6" s="21"/>
      <c r="J6" s="21"/>
      <c r="K6" s="21"/>
      <c r="L6" s="24"/>
    </row>
    <row r="8" spans="2:12" x14ac:dyDescent="0.25">
      <c r="C8" s="38" t="s">
        <v>145</v>
      </c>
    </row>
    <row r="10" spans="2:12" thickBot="1" x14ac:dyDescent="0.35">
      <c r="B10" s="3"/>
      <c r="C10" s="3"/>
      <c r="D10" s="3"/>
      <c r="E10" s="3"/>
      <c r="F10" s="3"/>
    </row>
    <row r="11" spans="2:12" ht="27" customHeight="1" x14ac:dyDescent="0.25">
      <c r="B11" s="4" t="s">
        <v>3</v>
      </c>
      <c r="C11" s="763" t="s">
        <v>44</v>
      </c>
      <c r="D11" s="763" t="s">
        <v>45</v>
      </c>
      <c r="E11" s="763" t="s">
        <v>46</v>
      </c>
      <c r="F11" s="763" t="s">
        <v>47</v>
      </c>
    </row>
    <row r="12" spans="2:12" ht="24.75" customHeight="1" thickBot="1" x14ac:dyDescent="0.3">
      <c r="B12" s="8" t="s">
        <v>4</v>
      </c>
      <c r="C12" s="764"/>
      <c r="D12" s="764"/>
      <c r="E12" s="764"/>
      <c r="F12" s="764"/>
    </row>
    <row r="13" spans="2:12" ht="16.149999999999999" thickBot="1" x14ac:dyDescent="0.35">
      <c r="B13" s="8">
        <v>1</v>
      </c>
      <c r="C13" s="7">
        <v>2</v>
      </c>
      <c r="D13" s="7">
        <v>3</v>
      </c>
      <c r="E13" s="7">
        <v>4</v>
      </c>
      <c r="F13" s="7">
        <v>5</v>
      </c>
    </row>
    <row r="14" spans="2:12" ht="16.149999999999999" thickBot="1" x14ac:dyDescent="0.35">
      <c r="B14" s="9"/>
      <c r="C14" s="15"/>
      <c r="D14" s="15"/>
      <c r="E14" s="15"/>
      <c r="F14" s="15"/>
    </row>
    <row r="15" spans="2:12" ht="16.149999999999999" thickBot="1" x14ac:dyDescent="0.35">
      <c r="B15" s="9"/>
      <c r="C15" s="15"/>
      <c r="D15" s="15"/>
      <c r="E15" s="15"/>
      <c r="F15" s="15"/>
    </row>
    <row r="16" spans="2:12" ht="16.149999999999999" thickBot="1" x14ac:dyDescent="0.35">
      <c r="B16" s="9"/>
      <c r="C16" s="15"/>
      <c r="D16" s="15"/>
      <c r="E16" s="15"/>
      <c r="F16" s="15"/>
    </row>
    <row r="17" spans="2:6" ht="16.5" thickBot="1" x14ac:dyDescent="0.3">
      <c r="B17" s="9"/>
      <c r="C17" s="15"/>
      <c r="D17" s="15"/>
      <c r="E17" s="15"/>
      <c r="F17" s="15"/>
    </row>
    <row r="18" spans="2:6" ht="16.5" thickBot="1" x14ac:dyDescent="0.3">
      <c r="B18" s="30"/>
      <c r="C18" s="28" t="s">
        <v>8</v>
      </c>
      <c r="D18" s="7" t="s">
        <v>9</v>
      </c>
      <c r="E18" s="7" t="s">
        <v>9</v>
      </c>
      <c r="F18" s="15"/>
    </row>
  </sheetData>
  <mergeCells count="7">
    <mergeCell ref="B2:F2"/>
    <mergeCell ref="B4:C4"/>
    <mergeCell ref="B6:C6"/>
    <mergeCell ref="C11:C12"/>
    <mergeCell ref="D11:D12"/>
    <mergeCell ref="E11:E12"/>
    <mergeCell ref="F11:F12"/>
  </mergeCells>
  <phoneticPr fontId="16" type="noConversion"/>
  <pageMargins left="0.70866141732283472" right="0.70866141732283472" top="0.74803149606299213" bottom="0.74803149606299213" header="0.31496062992125984" footer="0.31496062992125984"/>
  <pageSetup paperSize="9" scale="72"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7"/>
  <sheetViews>
    <sheetView workbookViewId="0">
      <selection activeCell="C33" sqref="C33"/>
    </sheetView>
  </sheetViews>
  <sheetFormatPr defaultRowHeight="15" x14ac:dyDescent="0.25"/>
  <cols>
    <col min="3" max="3" width="48.140625" customWidth="1"/>
    <col min="4" max="4" width="15.85546875" customWidth="1"/>
    <col min="5" max="5" width="14.42578125" customWidth="1"/>
    <col min="6" max="6" width="15.7109375" customWidth="1"/>
  </cols>
  <sheetData>
    <row r="2" spans="2:12" ht="15.75" x14ac:dyDescent="0.25">
      <c r="B2" s="718" t="s">
        <v>116</v>
      </c>
      <c r="C2" s="718"/>
      <c r="D2" s="718"/>
      <c r="E2" s="718"/>
      <c r="F2" s="718"/>
    </row>
    <row r="4" spans="2:12" s="25" customFormat="1" ht="17.25" customHeight="1" thickBot="1" x14ac:dyDescent="0.3">
      <c r="B4" s="719" t="s">
        <v>0</v>
      </c>
      <c r="C4" s="719"/>
      <c r="D4" s="29"/>
      <c r="E4" s="23"/>
      <c r="F4" s="24"/>
      <c r="G4" s="24"/>
      <c r="H4" s="24"/>
      <c r="I4" s="24"/>
      <c r="J4" s="24"/>
      <c r="K4" s="24"/>
      <c r="L4" s="24"/>
    </row>
    <row r="6" spans="2:12" s="25" customFormat="1" ht="18" customHeight="1" thickBot="1" x14ac:dyDescent="0.3">
      <c r="B6" s="719" t="s">
        <v>1</v>
      </c>
      <c r="C6" s="719"/>
      <c r="D6" s="29"/>
      <c r="E6" s="26"/>
      <c r="F6" s="27"/>
      <c r="G6" s="21"/>
      <c r="H6" s="21"/>
      <c r="I6" s="21"/>
      <c r="J6" s="21"/>
      <c r="K6" s="21"/>
      <c r="L6" s="24"/>
    </row>
    <row r="8" spans="2:12" x14ac:dyDescent="0.25">
      <c r="C8" s="38" t="s">
        <v>145</v>
      </c>
    </row>
    <row r="10" spans="2:12" thickBot="1" x14ac:dyDescent="0.35">
      <c r="B10" s="3"/>
      <c r="C10" s="3"/>
      <c r="D10" s="3"/>
      <c r="E10" s="3"/>
      <c r="F10" s="3"/>
    </row>
    <row r="11" spans="2:12" ht="62.25" customHeight="1" x14ac:dyDescent="0.25">
      <c r="B11" s="4" t="s">
        <v>3</v>
      </c>
      <c r="C11" s="763" t="s">
        <v>44</v>
      </c>
      <c r="D11" s="763" t="s">
        <v>45</v>
      </c>
      <c r="E11" s="763" t="s">
        <v>46</v>
      </c>
      <c r="F11" s="763" t="s">
        <v>47</v>
      </c>
    </row>
    <row r="12" spans="2:12" ht="16.5" thickBot="1" x14ac:dyDescent="0.3">
      <c r="B12" s="8" t="s">
        <v>4</v>
      </c>
      <c r="C12" s="764"/>
      <c r="D12" s="764"/>
      <c r="E12" s="764"/>
      <c r="F12" s="764"/>
    </row>
    <row r="13" spans="2:12" ht="16.149999999999999" thickBot="1" x14ac:dyDescent="0.35">
      <c r="B13" s="8">
        <v>1</v>
      </c>
      <c r="C13" s="7">
        <v>2</v>
      </c>
      <c r="D13" s="7">
        <v>3</v>
      </c>
      <c r="E13" s="7">
        <v>4</v>
      </c>
      <c r="F13" s="7">
        <v>5</v>
      </c>
    </row>
    <row r="14" spans="2:12" ht="16.149999999999999" thickBot="1" x14ac:dyDescent="0.35">
      <c r="B14" s="9"/>
      <c r="C14" s="6"/>
      <c r="D14" s="6"/>
      <c r="E14" s="6"/>
      <c r="F14" s="6"/>
    </row>
    <row r="15" spans="2:12" ht="16.5" thickBot="1" x14ac:dyDescent="0.3">
      <c r="B15" s="9"/>
      <c r="C15" s="6"/>
      <c r="D15" s="6"/>
      <c r="E15" s="6"/>
      <c r="F15" s="6"/>
    </row>
    <row r="16" spans="2:12" ht="16.5" thickBot="1" x14ac:dyDescent="0.3">
      <c r="B16" s="9"/>
      <c r="C16" s="6"/>
      <c r="D16" s="6"/>
      <c r="E16" s="6"/>
      <c r="F16" s="6"/>
    </row>
    <row r="17" spans="2:6" ht="16.5" thickBot="1" x14ac:dyDescent="0.3">
      <c r="B17" s="10"/>
      <c r="C17" s="28" t="s">
        <v>8</v>
      </c>
      <c r="D17" s="7" t="s">
        <v>9</v>
      </c>
      <c r="E17" s="7" t="s">
        <v>9</v>
      </c>
      <c r="F17" s="6"/>
    </row>
  </sheetData>
  <mergeCells count="7">
    <mergeCell ref="B2:F2"/>
    <mergeCell ref="C11:C12"/>
    <mergeCell ref="D11:D12"/>
    <mergeCell ref="E11:E12"/>
    <mergeCell ref="F11:F12"/>
    <mergeCell ref="B4:C4"/>
    <mergeCell ref="B6:C6"/>
  </mergeCells>
  <phoneticPr fontId="16" type="noConversion"/>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8"/>
  <sheetViews>
    <sheetView workbookViewId="0">
      <selection activeCell="J31" sqref="J30:J31"/>
    </sheetView>
  </sheetViews>
  <sheetFormatPr defaultRowHeight="15" x14ac:dyDescent="0.25"/>
  <cols>
    <col min="3" max="3" width="52.28515625" customWidth="1"/>
    <col min="4" max="4" width="14.85546875" customWidth="1"/>
    <col min="5" max="5" width="14.5703125" customWidth="1"/>
    <col min="6" max="6" width="16" customWidth="1"/>
  </cols>
  <sheetData>
    <row r="2" spans="2:12" ht="15.75" x14ac:dyDescent="0.25">
      <c r="B2" s="718" t="s">
        <v>118</v>
      </c>
      <c r="C2" s="718"/>
      <c r="D2" s="718"/>
      <c r="E2" s="718"/>
      <c r="F2" s="718"/>
    </row>
    <row r="4" spans="2:12" s="25" customFormat="1" ht="17.25" customHeight="1" thickBot="1" x14ac:dyDescent="0.3">
      <c r="B4" s="719" t="s">
        <v>0</v>
      </c>
      <c r="C4" s="719"/>
      <c r="D4" s="29"/>
      <c r="E4" s="23"/>
      <c r="F4" s="24"/>
      <c r="G4" s="24"/>
      <c r="H4" s="24"/>
      <c r="I4" s="24"/>
      <c r="J4" s="24"/>
      <c r="K4" s="24"/>
      <c r="L4" s="24"/>
    </row>
    <row r="6" spans="2:12" s="25" customFormat="1" ht="18" customHeight="1" thickBot="1" x14ac:dyDescent="0.3">
      <c r="B6" s="719" t="s">
        <v>1</v>
      </c>
      <c r="C6" s="719"/>
      <c r="D6" s="29"/>
      <c r="E6" s="26"/>
      <c r="F6" s="27"/>
      <c r="G6" s="21"/>
      <c r="H6" s="21"/>
      <c r="I6" s="21"/>
      <c r="J6" s="21"/>
      <c r="K6" s="21"/>
      <c r="L6" s="24"/>
    </row>
    <row r="8" spans="2:12" x14ac:dyDescent="0.25">
      <c r="C8" s="38" t="s">
        <v>145</v>
      </c>
    </row>
    <row r="10" spans="2:12" thickBot="1" x14ac:dyDescent="0.35">
      <c r="B10" s="3"/>
      <c r="C10" s="3"/>
      <c r="D10" s="3"/>
      <c r="E10" s="3"/>
      <c r="F10" s="3"/>
    </row>
    <row r="11" spans="2:12" ht="21" customHeight="1" x14ac:dyDescent="0.25">
      <c r="B11" s="4" t="s">
        <v>3</v>
      </c>
      <c r="C11" s="763" t="s">
        <v>44</v>
      </c>
      <c r="D11" s="763" t="s">
        <v>45</v>
      </c>
      <c r="E11" s="763" t="s">
        <v>46</v>
      </c>
      <c r="F11" s="763" t="s">
        <v>47</v>
      </c>
    </row>
    <row r="12" spans="2:12" ht="27.75" customHeight="1" thickBot="1" x14ac:dyDescent="0.3">
      <c r="B12" s="8" t="s">
        <v>4</v>
      </c>
      <c r="C12" s="764"/>
      <c r="D12" s="764"/>
      <c r="E12" s="764"/>
      <c r="F12" s="764"/>
    </row>
    <row r="13" spans="2:12" ht="16.149999999999999" thickBot="1" x14ac:dyDescent="0.35">
      <c r="B13" s="8">
        <v>1</v>
      </c>
      <c r="C13" s="7">
        <v>2</v>
      </c>
      <c r="D13" s="7">
        <v>3</v>
      </c>
      <c r="E13" s="7">
        <v>4</v>
      </c>
      <c r="F13" s="7">
        <v>5</v>
      </c>
    </row>
    <row r="14" spans="2:12" ht="39" customHeight="1" thickBot="1" x14ac:dyDescent="0.3">
      <c r="B14" s="8">
        <v>1</v>
      </c>
      <c r="C14" s="18" t="s">
        <v>117</v>
      </c>
      <c r="D14" s="6"/>
      <c r="E14" s="6"/>
      <c r="F14" s="6"/>
    </row>
    <row r="15" spans="2:12" ht="16.149999999999999" thickBot="1" x14ac:dyDescent="0.35">
      <c r="B15" s="9"/>
      <c r="C15" s="6"/>
      <c r="D15" s="6"/>
      <c r="E15" s="6"/>
      <c r="F15" s="6"/>
    </row>
    <row r="16" spans="2:12" ht="16.5" thickBot="1" x14ac:dyDescent="0.3">
      <c r="B16" s="9"/>
      <c r="C16" s="6"/>
      <c r="D16" s="6"/>
      <c r="E16" s="6"/>
      <c r="F16" s="6"/>
    </row>
    <row r="17" spans="2:6" ht="16.5" thickBot="1" x14ac:dyDescent="0.3">
      <c r="B17" s="9"/>
      <c r="C17" s="6"/>
      <c r="D17" s="6"/>
      <c r="E17" s="6"/>
      <c r="F17" s="6"/>
    </row>
    <row r="18" spans="2:6" ht="16.5" thickBot="1" x14ac:dyDescent="0.3">
      <c r="B18" s="10"/>
      <c r="C18" s="28" t="s">
        <v>8</v>
      </c>
      <c r="D18" s="7" t="s">
        <v>9</v>
      </c>
      <c r="E18" s="7" t="s">
        <v>9</v>
      </c>
      <c r="F18" s="6"/>
    </row>
  </sheetData>
  <mergeCells count="7">
    <mergeCell ref="B2:F2"/>
    <mergeCell ref="C11:C12"/>
    <mergeCell ref="D11:D12"/>
    <mergeCell ref="E11:E12"/>
    <mergeCell ref="F11:F12"/>
    <mergeCell ref="B4:C4"/>
    <mergeCell ref="B6:C6"/>
  </mergeCells>
  <phoneticPr fontId="16" type="noConversion"/>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8"/>
  <sheetViews>
    <sheetView showZeros="0" topLeftCell="A4" workbookViewId="0">
      <selection activeCell="M18" sqref="M18"/>
    </sheetView>
  </sheetViews>
  <sheetFormatPr defaultRowHeight="15" x14ac:dyDescent="0.25"/>
  <cols>
    <col min="3" max="3" width="7" customWidth="1"/>
    <col min="5" max="5" width="29.7109375" customWidth="1"/>
    <col min="6" max="6" width="18.140625" customWidth="1"/>
    <col min="7" max="7" width="11.42578125" customWidth="1"/>
    <col min="8" max="8" width="26.140625" customWidth="1"/>
  </cols>
  <sheetData>
    <row r="2" spans="2:12" x14ac:dyDescent="0.25">
      <c r="B2" s="758" t="s">
        <v>58</v>
      </c>
      <c r="C2" s="758"/>
      <c r="D2" s="758"/>
      <c r="E2" s="758"/>
      <c r="F2" s="758"/>
      <c r="G2" s="758"/>
      <c r="H2" s="758"/>
    </row>
    <row r="4" spans="2:12" s="25" customFormat="1" ht="17.25" customHeight="1" thickBot="1" x14ac:dyDescent="0.3">
      <c r="B4" s="759" t="s">
        <v>0</v>
      </c>
      <c r="C4" s="759"/>
      <c r="D4" s="759"/>
      <c r="E4" s="39">
        <v>851</v>
      </c>
      <c r="F4" s="24"/>
      <c r="G4" s="24"/>
      <c r="H4" s="24"/>
      <c r="I4" s="24"/>
      <c r="J4" s="24"/>
      <c r="K4" s="24"/>
      <c r="L4" s="24"/>
    </row>
    <row r="6" spans="2:12" s="25" customFormat="1" ht="18" customHeight="1" thickBot="1" x14ac:dyDescent="0.3">
      <c r="B6" s="719" t="s">
        <v>1</v>
      </c>
      <c r="C6" s="719"/>
      <c r="D6" s="719"/>
      <c r="E6" s="719"/>
      <c r="F6" s="797" t="s">
        <v>126</v>
      </c>
      <c r="G6" s="797"/>
      <c r="H6" s="797"/>
      <c r="I6" s="21"/>
      <c r="J6" s="21"/>
      <c r="K6" s="21"/>
      <c r="L6" s="24"/>
    </row>
    <row r="8" spans="2:12" ht="15.75" x14ac:dyDescent="0.25">
      <c r="B8" s="718" t="s">
        <v>183</v>
      </c>
      <c r="C8" s="718"/>
      <c r="D8" s="718"/>
      <c r="E8" s="718"/>
      <c r="F8" s="718"/>
      <c r="G8" s="718"/>
      <c r="H8" s="718"/>
    </row>
    <row r="10" spans="2:12" thickBot="1" x14ac:dyDescent="0.35">
      <c r="B10" s="3"/>
      <c r="C10" s="3"/>
      <c r="D10" s="3"/>
      <c r="E10" s="3"/>
      <c r="F10" s="3"/>
      <c r="G10" s="3"/>
      <c r="H10" s="3"/>
    </row>
    <row r="11" spans="2:12" ht="70.5" customHeight="1" thickBot="1" x14ac:dyDescent="0.3">
      <c r="B11" s="32" t="s">
        <v>17</v>
      </c>
      <c r="C11" s="712" t="s">
        <v>20</v>
      </c>
      <c r="D11" s="713"/>
      <c r="E11" s="714"/>
      <c r="F11" s="16" t="s">
        <v>49</v>
      </c>
      <c r="G11" s="16" t="s">
        <v>50</v>
      </c>
      <c r="H11" s="16" t="s">
        <v>51</v>
      </c>
    </row>
    <row r="12" spans="2:12" ht="16.149999999999999" thickBot="1" x14ac:dyDescent="0.35">
      <c r="B12" s="8">
        <v>1</v>
      </c>
      <c r="C12" s="742">
        <v>2</v>
      </c>
      <c r="D12" s="798"/>
      <c r="E12" s="743"/>
      <c r="F12" s="7">
        <v>3</v>
      </c>
      <c r="G12" s="7">
        <v>4</v>
      </c>
      <c r="H12" s="7">
        <v>5</v>
      </c>
    </row>
    <row r="13" spans="2:12" ht="16.5" thickBot="1" x14ac:dyDescent="0.3">
      <c r="B13" s="52">
        <v>1</v>
      </c>
      <c r="C13" s="755" t="s">
        <v>52</v>
      </c>
      <c r="D13" s="792"/>
      <c r="E13" s="756"/>
      <c r="F13" s="61"/>
      <c r="G13" s="7"/>
      <c r="H13" s="41">
        <f>H15+H18</f>
        <v>0</v>
      </c>
    </row>
    <row r="14" spans="2:12" ht="15.75" x14ac:dyDescent="0.25">
      <c r="B14" s="69"/>
      <c r="C14" s="70"/>
      <c r="D14" s="790" t="s">
        <v>53</v>
      </c>
      <c r="E14" s="791"/>
      <c r="F14" s="62"/>
      <c r="G14" s="68"/>
      <c r="H14" s="60"/>
    </row>
    <row r="15" spans="2:12" ht="16.5" thickBot="1" x14ac:dyDescent="0.3">
      <c r="B15" s="71" t="s">
        <v>148</v>
      </c>
      <c r="C15" s="72"/>
      <c r="D15" s="799" t="s">
        <v>54</v>
      </c>
      <c r="E15" s="800"/>
      <c r="F15" s="61"/>
      <c r="G15" s="7">
        <v>2.2000000000000002</v>
      </c>
      <c r="H15" s="41">
        <f>F15*G15/100</f>
        <v>0</v>
      </c>
    </row>
    <row r="16" spans="2:12" ht="15.75" x14ac:dyDescent="0.25">
      <c r="B16" s="73"/>
      <c r="C16" s="801"/>
      <c r="D16" s="802"/>
      <c r="E16" s="74" t="s">
        <v>55</v>
      </c>
      <c r="F16" s="62"/>
      <c r="G16" s="68"/>
      <c r="H16" s="60"/>
    </row>
    <row r="17" spans="2:8" ht="16.5" thickBot="1" x14ac:dyDescent="0.3">
      <c r="B17" s="52"/>
      <c r="C17" s="795"/>
      <c r="D17" s="796"/>
      <c r="E17" s="75" t="s">
        <v>56</v>
      </c>
      <c r="F17" s="61"/>
      <c r="G17" s="7"/>
      <c r="H17" s="41"/>
    </row>
    <row r="18" spans="2:8" ht="16.5" thickBot="1" x14ac:dyDescent="0.3">
      <c r="B18" s="71" t="s">
        <v>158</v>
      </c>
      <c r="C18" s="72"/>
      <c r="D18" s="792" t="s">
        <v>57</v>
      </c>
      <c r="E18" s="756"/>
      <c r="F18" s="61"/>
      <c r="G18" s="7">
        <v>2.2000000000000002</v>
      </c>
      <c r="H18" s="41">
        <f>F18*G18/100</f>
        <v>0</v>
      </c>
    </row>
    <row r="19" spans="2:8" ht="15.75" x14ac:dyDescent="0.25">
      <c r="B19" s="73"/>
      <c r="C19" s="801"/>
      <c r="D19" s="802"/>
      <c r="E19" s="74" t="s">
        <v>55</v>
      </c>
      <c r="F19" s="62"/>
      <c r="G19" s="68"/>
      <c r="H19" s="60"/>
    </row>
    <row r="20" spans="2:8" ht="16.5" thickBot="1" x14ac:dyDescent="0.3">
      <c r="B20" s="52"/>
      <c r="C20" s="795"/>
      <c r="D20" s="796"/>
      <c r="E20" s="75" t="s">
        <v>56</v>
      </c>
      <c r="F20" s="61"/>
      <c r="G20" s="7"/>
      <c r="H20" s="41"/>
    </row>
    <row r="21" spans="2:8" ht="16.5" customHeight="1" thickBot="1" x14ac:dyDescent="0.3">
      <c r="B21" s="52">
        <v>2</v>
      </c>
      <c r="C21" s="755" t="s">
        <v>60</v>
      </c>
      <c r="D21" s="792"/>
      <c r="E21" s="756"/>
      <c r="F21" s="61"/>
      <c r="G21" s="7"/>
      <c r="H21" s="41">
        <f>H23+H26+H27</f>
        <v>0</v>
      </c>
    </row>
    <row r="22" spans="2:8" ht="15.75" x14ac:dyDescent="0.25">
      <c r="B22" s="69"/>
      <c r="C22" s="70"/>
      <c r="D22" s="790" t="s">
        <v>61</v>
      </c>
      <c r="E22" s="791"/>
      <c r="F22" s="62"/>
      <c r="G22" s="68"/>
      <c r="H22" s="60"/>
    </row>
    <row r="23" spans="2:8" ht="33.75" customHeight="1" thickBot="1" x14ac:dyDescent="0.3">
      <c r="B23" s="71" t="s">
        <v>149</v>
      </c>
      <c r="C23" s="76"/>
      <c r="D23" s="793" t="s">
        <v>277</v>
      </c>
      <c r="E23" s="777"/>
      <c r="F23" s="61"/>
      <c r="G23" s="7">
        <v>1.5</v>
      </c>
      <c r="H23" s="41">
        <f>F23*G23/100</f>
        <v>0</v>
      </c>
    </row>
    <row r="24" spans="2:8" ht="33" customHeight="1" thickBot="1" x14ac:dyDescent="0.3">
      <c r="B24" s="71" t="s">
        <v>150</v>
      </c>
      <c r="C24" s="77"/>
      <c r="D24" s="788"/>
      <c r="E24" s="789"/>
      <c r="F24" s="61"/>
      <c r="G24" s="7">
        <v>1.5</v>
      </c>
      <c r="H24" s="41">
        <f>F24*G24/100</f>
        <v>0</v>
      </c>
    </row>
    <row r="25" spans="2:8" ht="33" customHeight="1" thickBot="1" x14ac:dyDescent="0.3">
      <c r="B25" s="71"/>
      <c r="C25" s="77"/>
      <c r="D25" s="788"/>
      <c r="E25" s="789"/>
      <c r="F25" s="61"/>
      <c r="G25" s="7">
        <v>1.5</v>
      </c>
      <c r="H25" s="41">
        <f>F25*G25/100</f>
        <v>0</v>
      </c>
    </row>
    <row r="26" spans="2:8" ht="33" customHeight="1" thickBot="1" x14ac:dyDescent="0.3">
      <c r="B26" s="71"/>
      <c r="C26" s="77"/>
      <c r="D26" s="788"/>
      <c r="E26" s="789"/>
      <c r="F26" s="61"/>
      <c r="G26" s="7">
        <v>1.5</v>
      </c>
      <c r="H26" s="41">
        <f>F26*G26/100</f>
        <v>0</v>
      </c>
    </row>
    <row r="27" spans="2:8" ht="33" customHeight="1" thickBot="1" x14ac:dyDescent="0.3">
      <c r="B27" s="71"/>
      <c r="C27" s="77"/>
      <c r="D27" s="788"/>
      <c r="E27" s="789"/>
      <c r="F27" s="61"/>
      <c r="G27" s="7">
        <v>1.5</v>
      </c>
      <c r="H27" s="41">
        <f>F27*G27/100</f>
        <v>0</v>
      </c>
    </row>
    <row r="28" spans="2:8" ht="16.5" thickBot="1" x14ac:dyDescent="0.3">
      <c r="B28" s="67"/>
      <c r="C28" s="730" t="s">
        <v>8</v>
      </c>
      <c r="D28" s="794"/>
      <c r="E28" s="731"/>
      <c r="F28" s="41"/>
      <c r="G28" s="7" t="s">
        <v>9</v>
      </c>
      <c r="H28" s="41">
        <f>H13+H21</f>
        <v>0</v>
      </c>
    </row>
  </sheetData>
  <sheetProtection password="F958" sheet="1" objects="1" scenarios="1"/>
  <mergeCells count="23">
    <mergeCell ref="B2:H2"/>
    <mergeCell ref="B4:D4"/>
    <mergeCell ref="B6:E6"/>
    <mergeCell ref="F6:H6"/>
    <mergeCell ref="B8:H8"/>
    <mergeCell ref="C11:E11"/>
    <mergeCell ref="C12:E12"/>
    <mergeCell ref="C13:E13"/>
    <mergeCell ref="D22:E22"/>
    <mergeCell ref="D26:E26"/>
    <mergeCell ref="D24:E24"/>
    <mergeCell ref="C16:D16"/>
    <mergeCell ref="C17:D17"/>
    <mergeCell ref="D27:E27"/>
    <mergeCell ref="D14:E14"/>
    <mergeCell ref="D15:E15"/>
    <mergeCell ref="C28:E28"/>
    <mergeCell ref="D18:E18"/>
    <mergeCell ref="C19:D19"/>
    <mergeCell ref="C20:D20"/>
    <mergeCell ref="C21:E21"/>
    <mergeCell ref="D23:E23"/>
    <mergeCell ref="D25:E25"/>
  </mergeCells>
  <phoneticPr fontId="16" type="noConversion"/>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L21"/>
  <sheetViews>
    <sheetView showZeros="0" topLeftCell="A7" workbookViewId="0">
      <selection activeCell="H17" sqref="H17"/>
    </sheetView>
  </sheetViews>
  <sheetFormatPr defaultRowHeight="15" x14ac:dyDescent="0.25"/>
  <cols>
    <col min="3" max="3" width="15" customWidth="1"/>
    <col min="4" max="4" width="27.28515625" customWidth="1"/>
    <col min="5" max="5" width="21.7109375" customWidth="1"/>
    <col min="6" max="6" width="14" customWidth="1"/>
    <col min="7" max="7" width="10.7109375" customWidth="1"/>
    <col min="8" max="8" width="14.140625" customWidth="1"/>
  </cols>
  <sheetData>
    <row r="2" spans="2:12" ht="15.75" x14ac:dyDescent="0.25">
      <c r="B2" s="718" t="s">
        <v>18</v>
      </c>
      <c r="C2" s="718"/>
      <c r="D2" s="718"/>
      <c r="E2" s="718"/>
      <c r="F2" s="718"/>
      <c r="G2" s="718"/>
      <c r="H2" s="718"/>
    </row>
    <row r="3" spans="2:12" ht="17.25" customHeight="1" x14ac:dyDescent="0.3">
      <c r="B3" s="11"/>
      <c r="C3" s="11"/>
      <c r="D3" s="11"/>
      <c r="E3" s="19"/>
      <c r="F3" s="12"/>
      <c r="G3" s="12"/>
      <c r="H3" s="12"/>
    </row>
    <row r="4" spans="2:12" s="25" customFormat="1" ht="17.25" customHeight="1" thickBot="1" x14ac:dyDescent="0.3">
      <c r="B4" s="719" t="s">
        <v>0</v>
      </c>
      <c r="C4" s="719"/>
      <c r="D4" s="26">
        <v>112</v>
      </c>
      <c r="E4" s="23"/>
      <c r="F4" s="24"/>
      <c r="G4" s="24"/>
      <c r="H4" s="24"/>
      <c r="I4" s="24"/>
      <c r="J4" s="24"/>
      <c r="K4" s="24"/>
      <c r="L4" s="24"/>
    </row>
    <row r="5" spans="2:12" s="25" customFormat="1" ht="18" customHeight="1" x14ac:dyDescent="0.3">
      <c r="B5" s="22"/>
      <c r="C5" s="22"/>
      <c r="D5" s="22"/>
      <c r="E5" s="22"/>
      <c r="F5" s="23"/>
      <c r="G5" s="23"/>
      <c r="H5" s="23"/>
    </row>
    <row r="6" spans="2:12" s="25" customFormat="1" ht="18" customHeight="1" thickBot="1" x14ac:dyDescent="0.3">
      <c r="B6" s="719" t="s">
        <v>1</v>
      </c>
      <c r="C6" s="719"/>
      <c r="D6" s="719"/>
      <c r="E6" s="744" t="s">
        <v>126</v>
      </c>
      <c r="F6" s="744"/>
      <c r="G6" s="744"/>
      <c r="H6" s="744"/>
      <c r="I6" s="21"/>
      <c r="J6" s="21"/>
      <c r="K6" s="21"/>
      <c r="L6" s="24"/>
    </row>
    <row r="7" spans="2:12" ht="15.6" x14ac:dyDescent="0.3">
      <c r="B7" s="20"/>
      <c r="C7" s="20"/>
      <c r="D7" s="20"/>
      <c r="E7" s="20"/>
      <c r="F7" s="20"/>
      <c r="G7" s="20"/>
      <c r="H7" s="20"/>
    </row>
    <row r="8" spans="2:12" ht="15.75" x14ac:dyDescent="0.25">
      <c r="B8" s="718" t="s">
        <v>142</v>
      </c>
      <c r="C8" s="718"/>
      <c r="D8" s="718"/>
      <c r="E8" s="718"/>
      <c r="F8" s="718"/>
      <c r="G8" s="718"/>
      <c r="H8" s="718"/>
    </row>
    <row r="9" spans="2:12" thickBot="1" x14ac:dyDescent="0.35"/>
    <row r="10" spans="2:12" ht="31.5" customHeight="1" x14ac:dyDescent="0.25">
      <c r="B10" s="706" t="s">
        <v>17</v>
      </c>
      <c r="C10" s="720" t="s">
        <v>20</v>
      </c>
      <c r="D10" s="722"/>
      <c r="E10" s="706" t="s">
        <v>31</v>
      </c>
      <c r="F10" s="706" t="s">
        <v>32</v>
      </c>
      <c r="G10" s="706" t="s">
        <v>30</v>
      </c>
      <c r="H10" s="706" t="s">
        <v>182</v>
      </c>
    </row>
    <row r="11" spans="2:12" ht="27" customHeight="1" x14ac:dyDescent="0.25">
      <c r="B11" s="707"/>
      <c r="C11" s="723"/>
      <c r="D11" s="725"/>
      <c r="E11" s="707"/>
      <c r="F11" s="707"/>
      <c r="G11" s="707"/>
      <c r="H11" s="707"/>
    </row>
    <row r="12" spans="2:12" ht="15.75" customHeight="1" thickBot="1" x14ac:dyDescent="0.3">
      <c r="B12" s="708"/>
      <c r="C12" s="726"/>
      <c r="D12" s="728"/>
      <c r="E12" s="708"/>
      <c r="F12" s="708"/>
      <c r="G12" s="708"/>
      <c r="H12" s="708"/>
    </row>
    <row r="13" spans="2:12" ht="16.149999999999999" thickBot="1" x14ac:dyDescent="0.35">
      <c r="B13" s="8">
        <v>1</v>
      </c>
      <c r="C13" s="742">
        <v>2</v>
      </c>
      <c r="D13" s="743"/>
      <c r="E13" s="7">
        <v>3</v>
      </c>
      <c r="F13" s="7">
        <v>4</v>
      </c>
      <c r="G13" s="7">
        <v>5</v>
      </c>
      <c r="H13" s="7">
        <v>6</v>
      </c>
    </row>
    <row r="14" spans="2:12" ht="48.75" customHeight="1" thickBot="1" x14ac:dyDescent="0.3">
      <c r="B14" s="8">
        <v>1</v>
      </c>
      <c r="C14" s="740" t="s">
        <v>21</v>
      </c>
      <c r="D14" s="741"/>
      <c r="E14" s="41" t="s">
        <v>9</v>
      </c>
      <c r="F14" s="41" t="s">
        <v>9</v>
      </c>
      <c r="G14" s="41" t="s">
        <v>9</v>
      </c>
      <c r="H14" s="40" t="s">
        <v>130</v>
      </c>
    </row>
    <row r="15" spans="2:12" ht="15" customHeight="1" x14ac:dyDescent="0.25">
      <c r="B15" s="5"/>
      <c r="C15" s="738" t="s">
        <v>7</v>
      </c>
      <c r="D15" s="739"/>
      <c r="E15" s="42"/>
      <c r="F15" s="42"/>
      <c r="G15" s="42"/>
      <c r="H15" s="42"/>
    </row>
    <row r="16" spans="2:12" ht="51" customHeight="1" thickBot="1" x14ac:dyDescent="0.3">
      <c r="B16" s="8" t="s">
        <v>22</v>
      </c>
      <c r="C16" s="734" t="s">
        <v>23</v>
      </c>
      <c r="D16" s="735"/>
      <c r="E16" s="40">
        <v>500</v>
      </c>
      <c r="F16" s="51">
        <v>1</v>
      </c>
      <c r="G16" s="51">
        <v>5</v>
      </c>
      <c r="H16" s="40">
        <v>10000</v>
      </c>
    </row>
    <row r="17" spans="2:8" ht="30.75" customHeight="1" thickBot="1" x14ac:dyDescent="0.3">
      <c r="B17" s="8" t="s">
        <v>24</v>
      </c>
      <c r="C17" s="732" t="s">
        <v>25</v>
      </c>
      <c r="D17" s="733"/>
      <c r="E17" s="40" t="s">
        <v>130</v>
      </c>
      <c r="F17" s="51">
        <v>1</v>
      </c>
      <c r="G17" s="51" t="s">
        <v>130</v>
      </c>
      <c r="H17" s="40"/>
    </row>
    <row r="18" spans="2:8" ht="30.75" customHeight="1" thickBot="1" x14ac:dyDescent="0.3">
      <c r="B18" s="8" t="s">
        <v>26</v>
      </c>
      <c r="C18" s="732" t="s">
        <v>27</v>
      </c>
      <c r="D18" s="733"/>
      <c r="E18" s="40"/>
      <c r="F18" s="51"/>
      <c r="G18" s="51"/>
      <c r="H18" s="40"/>
    </row>
    <row r="19" spans="2:8" ht="16.5" customHeight="1" thickBot="1" x14ac:dyDescent="0.3">
      <c r="B19" s="143" t="s">
        <v>313</v>
      </c>
      <c r="C19" s="732" t="s">
        <v>314</v>
      </c>
      <c r="D19" s="733"/>
      <c r="E19" s="40"/>
      <c r="F19" s="51">
        <v>2</v>
      </c>
      <c r="G19" s="51"/>
      <c r="H19" s="40"/>
    </row>
    <row r="20" spans="2:8" ht="16.5" thickBot="1" x14ac:dyDescent="0.3">
      <c r="B20" s="9"/>
      <c r="C20" s="736"/>
      <c r="D20" s="737"/>
      <c r="E20" s="40"/>
      <c r="F20" s="51"/>
      <c r="G20" s="51"/>
      <c r="H20" s="40">
        <f>E20*F20*G20</f>
        <v>0</v>
      </c>
    </row>
    <row r="21" spans="2:8" ht="16.5" thickBot="1" x14ac:dyDescent="0.3">
      <c r="B21" s="10"/>
      <c r="C21" s="730" t="s">
        <v>8</v>
      </c>
      <c r="D21" s="731"/>
      <c r="E21" s="41" t="s">
        <v>9</v>
      </c>
      <c r="F21" s="41" t="s">
        <v>9</v>
      </c>
      <c r="G21" s="41" t="s">
        <v>9</v>
      </c>
      <c r="H21" s="40">
        <f>H16+H17+H18+H19</f>
        <v>10000</v>
      </c>
    </row>
  </sheetData>
  <mergeCells count="20">
    <mergeCell ref="B2:H2"/>
    <mergeCell ref="B4:C4"/>
    <mergeCell ref="C14:D14"/>
    <mergeCell ref="B10:B12"/>
    <mergeCell ref="C13:D13"/>
    <mergeCell ref="H10:H12"/>
    <mergeCell ref="B6:D6"/>
    <mergeCell ref="B8:H8"/>
    <mergeCell ref="E6:H6"/>
    <mergeCell ref="C21:D21"/>
    <mergeCell ref="G10:G12"/>
    <mergeCell ref="F10:F12"/>
    <mergeCell ref="E10:E12"/>
    <mergeCell ref="C10:D12"/>
    <mergeCell ref="C19:D19"/>
    <mergeCell ref="C16:D16"/>
    <mergeCell ref="C17:D17"/>
    <mergeCell ref="C18:D18"/>
    <mergeCell ref="C20:D20"/>
    <mergeCell ref="C15:D15"/>
  </mergeCells>
  <phoneticPr fontId="16" type="noConversion"/>
  <pageMargins left="0.70866141732283472" right="0.70866141732283472" top="0.74803149606299213" bottom="0.74803149606299213" header="0.31496062992125984" footer="0.31496062992125984"/>
  <pageSetup paperSize="9" scale="72" orientation="portrait" horizontalDpi="180" verticalDpi="18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5"/>
  <sheetViews>
    <sheetView topLeftCell="A7" workbookViewId="0">
      <selection activeCell="E21" sqref="E21"/>
    </sheetView>
  </sheetViews>
  <sheetFormatPr defaultRowHeight="15" x14ac:dyDescent="0.25"/>
  <cols>
    <col min="2" max="2" width="6.5703125" customWidth="1"/>
    <col min="4" max="4" width="57.85546875" customWidth="1"/>
    <col min="5" max="5" width="25.5703125" customWidth="1"/>
    <col min="6" max="6" width="18" customWidth="1"/>
  </cols>
  <sheetData>
    <row r="1" spans="1:12" ht="15.75" x14ac:dyDescent="0.25">
      <c r="A1" s="718" t="s">
        <v>18</v>
      </c>
      <c r="B1" s="718"/>
      <c r="C1" s="718"/>
      <c r="D1" s="718"/>
      <c r="E1" s="718"/>
      <c r="F1" s="718"/>
      <c r="G1" s="34"/>
      <c r="H1" s="34"/>
      <c r="I1" s="34"/>
      <c r="J1" s="34"/>
    </row>
    <row r="2" spans="1:12" ht="15.6" x14ac:dyDescent="0.3">
      <c r="B2" s="718"/>
      <c r="C2" s="718"/>
      <c r="D2" s="718"/>
      <c r="E2" s="718"/>
      <c r="F2" s="718"/>
    </row>
    <row r="4" spans="1:12" s="25" customFormat="1" ht="17.25" customHeight="1" thickBot="1" x14ac:dyDescent="0.3">
      <c r="B4" s="719" t="s">
        <v>0</v>
      </c>
      <c r="C4" s="719"/>
      <c r="D4" s="719"/>
      <c r="E4" s="39">
        <v>119</v>
      </c>
      <c r="F4" s="24"/>
      <c r="G4" s="24"/>
      <c r="H4" s="24"/>
      <c r="I4" s="24"/>
      <c r="J4" s="24"/>
      <c r="K4" s="24"/>
      <c r="L4" s="24"/>
    </row>
    <row r="6" spans="1:12" s="25" customFormat="1" ht="34.5" customHeight="1" thickBot="1" x14ac:dyDescent="0.3">
      <c r="B6" s="719" t="s">
        <v>1</v>
      </c>
      <c r="C6" s="719"/>
      <c r="D6" s="719"/>
      <c r="E6" s="744" t="s">
        <v>126</v>
      </c>
      <c r="F6" s="744"/>
      <c r="G6" s="21"/>
      <c r="H6" s="21"/>
      <c r="I6" s="21"/>
      <c r="J6" s="21"/>
      <c r="K6" s="21"/>
      <c r="L6" s="24"/>
    </row>
    <row r="8" spans="1:12" ht="28.5" customHeight="1" x14ac:dyDescent="0.25">
      <c r="B8" s="717" t="s">
        <v>144</v>
      </c>
      <c r="C8" s="717"/>
      <c r="D8" s="717"/>
      <c r="E8" s="717"/>
      <c r="F8" s="717"/>
    </row>
    <row r="9" spans="1:12" ht="23.25" customHeight="1" x14ac:dyDescent="0.25">
      <c r="B9" s="717"/>
      <c r="C9" s="717"/>
      <c r="D9" s="717"/>
      <c r="E9" s="717"/>
      <c r="F9" s="717"/>
    </row>
    <row r="10" spans="1:12" thickBot="1" x14ac:dyDescent="0.35">
      <c r="B10" s="3"/>
      <c r="C10" s="3"/>
      <c r="D10" s="3"/>
      <c r="E10" s="3"/>
      <c r="F10" s="3"/>
    </row>
    <row r="11" spans="1:12" ht="33.75" customHeight="1" x14ac:dyDescent="0.25">
      <c r="B11" s="706" t="s">
        <v>17</v>
      </c>
      <c r="C11" s="720" t="s">
        <v>34</v>
      </c>
      <c r="D11" s="722"/>
      <c r="E11" s="706" t="s">
        <v>35</v>
      </c>
      <c r="F11" s="706" t="s">
        <v>36</v>
      </c>
    </row>
    <row r="12" spans="1:12" ht="15.75" thickBot="1" x14ac:dyDescent="0.3">
      <c r="B12" s="708"/>
      <c r="C12" s="726"/>
      <c r="D12" s="728"/>
      <c r="E12" s="708"/>
      <c r="F12" s="708"/>
    </row>
    <row r="13" spans="1:12" ht="16.149999999999999" thickBot="1" x14ac:dyDescent="0.35">
      <c r="B13" s="8">
        <v>1</v>
      </c>
      <c r="C13" s="742">
        <v>2</v>
      </c>
      <c r="D13" s="743"/>
      <c r="E13" s="7">
        <v>3</v>
      </c>
      <c r="F13" s="7">
        <v>4</v>
      </c>
    </row>
    <row r="14" spans="1:12" ht="33.75" customHeight="1" thickBot="1" x14ac:dyDescent="0.3">
      <c r="B14" s="8">
        <v>1</v>
      </c>
      <c r="C14" s="745" t="s">
        <v>37</v>
      </c>
      <c r="D14" s="746"/>
      <c r="E14" s="7" t="s">
        <v>9</v>
      </c>
      <c r="F14" s="6"/>
    </row>
    <row r="15" spans="1:12" ht="15.75" x14ac:dyDescent="0.25">
      <c r="B15" s="5"/>
      <c r="C15" s="1"/>
      <c r="D15" s="137" t="s">
        <v>7</v>
      </c>
      <c r="E15" s="138"/>
      <c r="F15" s="138"/>
    </row>
    <row r="16" spans="1:12" ht="16.5" thickBot="1" x14ac:dyDescent="0.3">
      <c r="B16" s="139" t="s">
        <v>22</v>
      </c>
      <c r="C16" s="2"/>
      <c r="D16" s="140" t="s">
        <v>38</v>
      </c>
      <c r="E16" s="109">
        <f>'211 МЗ'!K42</f>
        <v>28578900.001146197</v>
      </c>
      <c r="F16" s="141">
        <f>E16*22%</f>
        <v>6287358.000252163</v>
      </c>
    </row>
    <row r="17" spans="2:6" ht="16.5" thickBot="1" x14ac:dyDescent="0.3">
      <c r="B17" s="139" t="s">
        <v>24</v>
      </c>
      <c r="C17" s="2"/>
      <c r="D17" s="140" t="s">
        <v>39</v>
      </c>
      <c r="E17" s="109"/>
      <c r="F17" s="141">
        <f>E17*10%</f>
        <v>0</v>
      </c>
    </row>
    <row r="18" spans="2:6" ht="16.5" thickBot="1" x14ac:dyDescent="0.3">
      <c r="B18" s="139">
        <v>2</v>
      </c>
      <c r="C18" s="747" t="s">
        <v>40</v>
      </c>
      <c r="D18" s="748"/>
      <c r="E18" s="109"/>
      <c r="F18" s="141"/>
    </row>
    <row r="19" spans="2:6" ht="15.75" x14ac:dyDescent="0.25">
      <c r="B19" s="5"/>
      <c r="C19" s="1"/>
      <c r="D19" s="137" t="s">
        <v>7</v>
      </c>
      <c r="E19" s="142"/>
      <c r="F19" s="138"/>
    </row>
    <row r="20" spans="2:6" ht="48" thickBot="1" x14ac:dyDescent="0.3">
      <c r="B20" s="139" t="s">
        <v>28</v>
      </c>
      <c r="C20" s="2"/>
      <c r="D20" s="140" t="s">
        <v>41</v>
      </c>
      <c r="E20" s="109">
        <v>31702758.6206</v>
      </c>
      <c r="F20" s="141">
        <f>E20*2.9%</f>
        <v>919379.99999739998</v>
      </c>
    </row>
    <row r="21" spans="2:6" ht="48" thickBot="1" x14ac:dyDescent="0.3">
      <c r="B21" s="139" t="s">
        <v>29</v>
      </c>
      <c r="C21" s="2"/>
      <c r="D21" s="140" t="s">
        <v>42</v>
      </c>
      <c r="E21" s="109">
        <f>$E$16</f>
        <v>28578900.001146197</v>
      </c>
      <c r="F21" s="141">
        <f>E21*0.2%</f>
        <v>57157.800002292395</v>
      </c>
    </row>
    <row r="22" spans="2:6" ht="35.25" customHeight="1" thickBot="1" x14ac:dyDescent="0.3">
      <c r="B22" s="139">
        <v>3</v>
      </c>
      <c r="C22" s="747" t="s">
        <v>43</v>
      </c>
      <c r="D22" s="748"/>
      <c r="E22" s="109">
        <f>$E$16</f>
        <v>28578900.001146197</v>
      </c>
      <c r="F22" s="141">
        <f>E22*5.1%</f>
        <v>1457523.900058456</v>
      </c>
    </row>
    <row r="23" spans="2:6" ht="16.5" thickBot="1" x14ac:dyDescent="0.3">
      <c r="B23" s="10"/>
      <c r="C23" s="750" t="s">
        <v>8</v>
      </c>
      <c r="D23" s="751"/>
      <c r="E23" s="109" t="s">
        <v>9</v>
      </c>
      <c r="F23" s="141">
        <f>SUM(F15:F22)-19.7</f>
        <v>8721400.000310313</v>
      </c>
    </row>
    <row r="24" spans="2:6" x14ac:dyDescent="0.25">
      <c r="E24" s="63"/>
    </row>
    <row r="25" spans="2:6" ht="23.25" customHeight="1" x14ac:dyDescent="0.25">
      <c r="B25" s="749"/>
      <c r="C25" s="749"/>
      <c r="D25" s="749"/>
      <c r="E25" s="749"/>
      <c r="F25" s="749"/>
    </row>
  </sheetData>
  <mergeCells count="16">
    <mergeCell ref="A1:F1"/>
    <mergeCell ref="C14:D14"/>
    <mergeCell ref="C18:D18"/>
    <mergeCell ref="C22:D22"/>
    <mergeCell ref="B25:F25"/>
    <mergeCell ref="C13:D13"/>
    <mergeCell ref="B2:F2"/>
    <mergeCell ref="B4:D4"/>
    <mergeCell ref="B6:D6"/>
    <mergeCell ref="B8:F9"/>
    <mergeCell ref="C11:D12"/>
    <mergeCell ref="E11:E12"/>
    <mergeCell ref="F11:F12"/>
    <mergeCell ref="E6:F6"/>
    <mergeCell ref="C23:D23"/>
    <mergeCell ref="B11:B12"/>
  </mergeCells>
  <phoneticPr fontId="1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L28"/>
  <sheetViews>
    <sheetView showZeros="0" topLeftCell="A13" workbookViewId="0">
      <selection activeCell="K26" sqref="K26"/>
    </sheetView>
  </sheetViews>
  <sheetFormatPr defaultRowHeight="15" x14ac:dyDescent="0.25"/>
  <cols>
    <col min="3" max="3" width="12.5703125" customWidth="1"/>
    <col min="4" max="4" width="26.85546875" customWidth="1"/>
    <col min="5" max="5" width="16" customWidth="1"/>
    <col min="6" max="6" width="14.5703125" customWidth="1"/>
    <col min="7" max="7" width="21.85546875" customWidth="1"/>
  </cols>
  <sheetData>
    <row r="2" spans="2:12" x14ac:dyDescent="0.25">
      <c r="B2" s="758" t="s">
        <v>58</v>
      </c>
      <c r="C2" s="758"/>
      <c r="D2" s="758"/>
      <c r="E2" s="758"/>
      <c r="F2" s="758"/>
      <c r="G2" s="758"/>
    </row>
    <row r="4" spans="2:12" s="25" customFormat="1" ht="17.25" customHeight="1" thickBot="1" x14ac:dyDescent="0.3">
      <c r="B4" s="759" t="s">
        <v>0</v>
      </c>
      <c r="C4" s="759"/>
      <c r="D4" s="26">
        <v>852</v>
      </c>
      <c r="E4" s="23"/>
      <c r="F4" s="24"/>
      <c r="G4" s="24"/>
      <c r="H4" s="24"/>
      <c r="I4" s="24"/>
      <c r="J4" s="24"/>
      <c r="K4" s="24"/>
      <c r="L4" s="24"/>
    </row>
    <row r="6" spans="2:12" s="25" customFormat="1" ht="32.25" customHeight="1" thickBot="1" x14ac:dyDescent="0.3">
      <c r="B6" s="719" t="s">
        <v>1</v>
      </c>
      <c r="C6" s="719"/>
      <c r="D6" s="719"/>
      <c r="E6" s="754" t="s">
        <v>126</v>
      </c>
      <c r="F6" s="754"/>
      <c r="G6" s="754"/>
      <c r="H6" s="21"/>
      <c r="I6" s="21"/>
      <c r="J6" s="21"/>
      <c r="K6" s="21"/>
      <c r="L6" s="24"/>
    </row>
    <row r="8" spans="2:12" ht="15.75" x14ac:dyDescent="0.25">
      <c r="B8" s="718" t="s">
        <v>184</v>
      </c>
      <c r="C8" s="718"/>
      <c r="D8" s="718"/>
      <c r="E8" s="718"/>
      <c r="F8" s="718"/>
      <c r="G8" s="718"/>
    </row>
    <row r="10" spans="2:12" thickBot="1" x14ac:dyDescent="0.35">
      <c r="B10" s="3"/>
      <c r="C10" s="3"/>
      <c r="D10" s="3"/>
      <c r="E10" s="3"/>
      <c r="F10" s="3"/>
      <c r="G10" s="3"/>
    </row>
    <row r="11" spans="2:12" ht="46.5" customHeight="1" x14ac:dyDescent="0.25">
      <c r="B11" s="706" t="s">
        <v>17</v>
      </c>
      <c r="C11" s="720" t="s">
        <v>20</v>
      </c>
      <c r="D11" s="722"/>
      <c r="E11" s="706" t="s">
        <v>245</v>
      </c>
      <c r="F11" s="706" t="s">
        <v>50</v>
      </c>
      <c r="G11" s="706" t="s">
        <v>241</v>
      </c>
    </row>
    <row r="12" spans="2:12" ht="15.75" thickBot="1" x14ac:dyDescent="0.3">
      <c r="B12" s="708"/>
      <c r="C12" s="726"/>
      <c r="D12" s="728"/>
      <c r="E12" s="708"/>
      <c r="F12" s="708"/>
      <c r="G12" s="708"/>
    </row>
    <row r="13" spans="2:12" ht="16.149999999999999" thickBot="1" x14ac:dyDescent="0.35">
      <c r="B13" s="8">
        <v>1</v>
      </c>
      <c r="C13" s="742">
        <v>2</v>
      </c>
      <c r="D13" s="743"/>
      <c r="E13" s="7">
        <v>3</v>
      </c>
      <c r="F13" s="7">
        <v>4</v>
      </c>
      <c r="G13" s="7">
        <v>5</v>
      </c>
    </row>
    <row r="14" spans="2:12" ht="18" customHeight="1" thickBot="1" x14ac:dyDescent="0.3">
      <c r="B14" s="71">
        <v>1</v>
      </c>
      <c r="C14" s="755" t="s">
        <v>62</v>
      </c>
      <c r="D14" s="756"/>
      <c r="E14" s="61"/>
      <c r="F14" s="61"/>
      <c r="G14" s="41">
        <f>SUM(G16:G19)</f>
        <v>0</v>
      </c>
    </row>
    <row r="15" spans="2:12" ht="31.5" customHeight="1" thickBot="1" x14ac:dyDescent="0.3">
      <c r="B15" s="71"/>
      <c r="C15" s="78"/>
      <c r="D15" s="75" t="s">
        <v>63</v>
      </c>
      <c r="E15" s="61"/>
      <c r="F15" s="61"/>
      <c r="G15" s="41"/>
    </row>
    <row r="16" spans="2:12" ht="42.75" customHeight="1" thickBot="1" x14ac:dyDescent="0.3">
      <c r="B16" s="71" t="s">
        <v>148</v>
      </c>
      <c r="C16" s="752" t="s">
        <v>185</v>
      </c>
      <c r="D16" s="753"/>
      <c r="E16" s="61">
        <v>0</v>
      </c>
      <c r="F16" s="80"/>
      <c r="G16" s="41">
        <f>E16*F16</f>
        <v>0</v>
      </c>
    </row>
    <row r="17" spans="2:7" ht="42.75" customHeight="1" thickBot="1" x14ac:dyDescent="0.35">
      <c r="B17" s="71" t="s">
        <v>158</v>
      </c>
      <c r="C17" s="752"/>
      <c r="D17" s="753"/>
      <c r="E17" s="61"/>
      <c r="F17" s="80"/>
      <c r="G17" s="41">
        <f>E17*F17/100</f>
        <v>0</v>
      </c>
    </row>
    <row r="18" spans="2:7" ht="42.75" customHeight="1" thickBot="1" x14ac:dyDescent="0.35">
      <c r="B18" s="71" t="s">
        <v>159</v>
      </c>
      <c r="C18" s="752"/>
      <c r="D18" s="753"/>
      <c r="E18" s="61"/>
      <c r="F18" s="80"/>
      <c r="G18" s="41">
        <f>E18*F18/100</f>
        <v>0</v>
      </c>
    </row>
    <row r="19" spans="2:7" ht="42.75" customHeight="1" thickBot="1" x14ac:dyDescent="0.35">
      <c r="B19" s="71"/>
      <c r="C19" s="752"/>
      <c r="D19" s="753"/>
      <c r="E19" s="61"/>
      <c r="F19" s="61"/>
      <c r="G19" s="41">
        <f>E19*F19/100</f>
        <v>0</v>
      </c>
    </row>
    <row r="20" spans="2:7" ht="18" customHeight="1" thickBot="1" x14ac:dyDescent="0.3">
      <c r="B20" s="71">
        <v>2</v>
      </c>
      <c r="C20" s="755" t="s">
        <v>244</v>
      </c>
      <c r="D20" s="756"/>
      <c r="E20" s="61"/>
      <c r="F20" s="61"/>
      <c r="G20" s="41">
        <f>SUM(G22:G27)</f>
        <v>0</v>
      </c>
    </row>
    <row r="21" spans="2:7" ht="31.5" customHeight="1" thickBot="1" x14ac:dyDescent="0.3">
      <c r="B21" s="71"/>
      <c r="C21" s="78"/>
      <c r="D21" s="75" t="s">
        <v>7</v>
      </c>
      <c r="E21" s="61"/>
      <c r="F21" s="61"/>
      <c r="G21" s="41"/>
    </row>
    <row r="22" spans="2:7" ht="30.75" customHeight="1" thickBot="1" x14ac:dyDescent="0.3">
      <c r="B22" s="71" t="s">
        <v>149</v>
      </c>
      <c r="C22" s="752" t="s">
        <v>246</v>
      </c>
      <c r="D22" s="753"/>
      <c r="E22" s="61"/>
      <c r="F22" s="80"/>
      <c r="G22" s="41">
        <f>E22*F22</f>
        <v>0</v>
      </c>
    </row>
    <row r="23" spans="2:7" ht="42.75" customHeight="1" thickBot="1" x14ac:dyDescent="0.3">
      <c r="B23" s="71" t="s">
        <v>150</v>
      </c>
      <c r="C23" s="752" t="s">
        <v>247</v>
      </c>
      <c r="D23" s="753"/>
      <c r="E23" s="61"/>
      <c r="F23" s="80"/>
      <c r="G23" s="41">
        <f>E23*F23</f>
        <v>0</v>
      </c>
    </row>
    <row r="24" spans="2:7" ht="18" customHeight="1" thickBot="1" x14ac:dyDescent="0.3">
      <c r="B24" s="71" t="s">
        <v>151</v>
      </c>
      <c r="C24" s="755"/>
      <c r="D24" s="756"/>
      <c r="E24" s="61"/>
      <c r="F24" s="61"/>
      <c r="G24" s="41">
        <f>SUM(G29:G32)</f>
        <v>0</v>
      </c>
    </row>
    <row r="25" spans="2:7" ht="30.75" customHeight="1" thickBot="1" x14ac:dyDescent="0.3">
      <c r="B25" s="71" t="s">
        <v>152</v>
      </c>
      <c r="C25" s="752"/>
      <c r="D25" s="753"/>
      <c r="E25" s="61"/>
      <c r="F25" s="80"/>
      <c r="G25" s="41">
        <f>E25*F25</f>
        <v>0</v>
      </c>
    </row>
    <row r="26" spans="2:7" ht="42.75" customHeight="1" thickBot="1" x14ac:dyDescent="0.3">
      <c r="B26" s="71" t="s">
        <v>153</v>
      </c>
      <c r="C26" s="757" t="s">
        <v>693</v>
      </c>
      <c r="D26" s="753"/>
      <c r="E26" s="61">
        <v>500</v>
      </c>
      <c r="F26" s="80"/>
      <c r="G26" s="41">
        <f>E26*F26</f>
        <v>0</v>
      </c>
    </row>
    <row r="27" spans="2:7" ht="18" customHeight="1" thickBot="1" x14ac:dyDescent="0.3">
      <c r="B27" s="71" t="s">
        <v>154</v>
      </c>
      <c r="C27" s="755"/>
      <c r="D27" s="756"/>
      <c r="E27" s="61"/>
      <c r="F27" s="61"/>
      <c r="G27" s="41">
        <f>SUM(G32:G35)</f>
        <v>0</v>
      </c>
    </row>
    <row r="28" spans="2:7" ht="16.5" thickBot="1" x14ac:dyDescent="0.3">
      <c r="B28" s="71"/>
      <c r="C28" s="709" t="s">
        <v>8</v>
      </c>
      <c r="D28" s="710"/>
      <c r="E28" s="61" t="s">
        <v>9</v>
      </c>
      <c r="F28" s="61" t="s">
        <v>9</v>
      </c>
      <c r="G28" s="41">
        <f>G14+G20</f>
        <v>0</v>
      </c>
    </row>
  </sheetData>
  <sheetProtection password="F958" sheet="1"/>
  <mergeCells count="24">
    <mergeCell ref="C19:D19"/>
    <mergeCell ref="C22:D22"/>
    <mergeCell ref="F11:F12"/>
    <mergeCell ref="G11:G12"/>
    <mergeCell ref="B2:G2"/>
    <mergeCell ref="B4:C4"/>
    <mergeCell ref="B6:D6"/>
    <mergeCell ref="B8:G8"/>
    <mergeCell ref="C23:D23"/>
    <mergeCell ref="C25:D25"/>
    <mergeCell ref="C28:D28"/>
    <mergeCell ref="B11:B12"/>
    <mergeCell ref="E6:G6"/>
    <mergeCell ref="C24:D24"/>
    <mergeCell ref="C20:D20"/>
    <mergeCell ref="C16:D16"/>
    <mergeCell ref="C17:D17"/>
    <mergeCell ref="C18:D18"/>
    <mergeCell ref="C11:D12"/>
    <mergeCell ref="E11:E12"/>
    <mergeCell ref="C26:D26"/>
    <mergeCell ref="C27:D27"/>
    <mergeCell ref="C13:D13"/>
    <mergeCell ref="C14:D14"/>
  </mergeCells>
  <phoneticPr fontId="16" type="noConversion"/>
  <pageMargins left="0.70866141732283472" right="0.70866141732283472" top="0.74803149606299213" bottom="0.7480314960629921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L25"/>
  <sheetViews>
    <sheetView showZeros="0" topLeftCell="A7" workbookViewId="0">
      <selection activeCell="F20" sqref="F20"/>
    </sheetView>
  </sheetViews>
  <sheetFormatPr defaultRowHeight="15" x14ac:dyDescent="0.25"/>
  <cols>
    <col min="3" max="3" width="42.140625" customWidth="1"/>
    <col min="4" max="4" width="12.28515625" customWidth="1"/>
    <col min="5" max="5" width="13.5703125" customWidth="1"/>
    <col min="6" max="6" width="13.85546875" customWidth="1"/>
    <col min="7" max="7" width="15.85546875" customWidth="1"/>
  </cols>
  <sheetData>
    <row r="2" spans="2:12" ht="15.75" x14ac:dyDescent="0.25">
      <c r="B2" s="718" t="s">
        <v>73</v>
      </c>
      <c r="C2" s="718"/>
      <c r="D2" s="718"/>
      <c r="E2" s="718"/>
      <c r="F2" s="718"/>
      <c r="G2" s="718"/>
    </row>
    <row r="4" spans="2:12" s="25" customFormat="1" ht="17.25" customHeight="1" thickBot="1" x14ac:dyDescent="0.3">
      <c r="B4" s="719" t="s">
        <v>0</v>
      </c>
      <c r="C4" s="719"/>
      <c r="D4" s="26">
        <v>244</v>
      </c>
      <c r="E4" s="23"/>
      <c r="F4" s="24"/>
      <c r="G4" s="24"/>
      <c r="H4" s="24"/>
      <c r="I4" s="24"/>
      <c r="J4" s="24"/>
      <c r="K4" s="24"/>
      <c r="L4" s="24"/>
    </row>
    <row r="6" spans="2:12" s="25" customFormat="1" ht="18" customHeight="1" thickBot="1" x14ac:dyDescent="0.3">
      <c r="B6" s="719" t="s">
        <v>1</v>
      </c>
      <c r="C6" s="719"/>
      <c r="D6" s="744" t="s">
        <v>126</v>
      </c>
      <c r="E6" s="744"/>
      <c r="F6" s="744"/>
      <c r="G6" s="744"/>
      <c r="H6" s="21"/>
      <c r="I6" s="21"/>
      <c r="J6" s="21"/>
      <c r="K6" s="21"/>
      <c r="L6" s="24"/>
    </row>
    <row r="8" spans="2:12" ht="15.75" x14ac:dyDescent="0.25">
      <c r="B8" s="718" t="s">
        <v>74</v>
      </c>
      <c r="C8" s="718"/>
      <c r="D8" s="718"/>
      <c r="E8" s="718"/>
      <c r="F8" s="718"/>
      <c r="G8" s="718"/>
    </row>
    <row r="10" spans="2:12" thickBot="1" x14ac:dyDescent="0.35">
      <c r="B10" s="3"/>
      <c r="C10" s="3"/>
      <c r="D10" s="3"/>
      <c r="E10" s="3"/>
      <c r="F10" s="3"/>
      <c r="G10" s="3"/>
    </row>
    <row r="11" spans="2:12" ht="31.5" customHeight="1" x14ac:dyDescent="0.25">
      <c r="B11" s="81" t="s">
        <v>3</v>
      </c>
      <c r="C11" s="760" t="s">
        <v>20</v>
      </c>
      <c r="D11" s="760" t="s">
        <v>70</v>
      </c>
      <c r="E11" s="760" t="s">
        <v>71</v>
      </c>
      <c r="F11" s="760" t="s">
        <v>72</v>
      </c>
      <c r="G11" s="706" t="s">
        <v>33</v>
      </c>
    </row>
    <row r="12" spans="2:12" ht="15.75" x14ac:dyDescent="0.25">
      <c r="B12" s="73" t="s">
        <v>4</v>
      </c>
      <c r="C12" s="761"/>
      <c r="D12" s="761"/>
      <c r="E12" s="761"/>
      <c r="F12" s="761"/>
      <c r="G12" s="707"/>
    </row>
    <row r="13" spans="2:12" ht="15.75" thickBot="1" x14ac:dyDescent="0.3">
      <c r="B13" s="79"/>
      <c r="C13" s="762"/>
      <c r="D13" s="762"/>
      <c r="E13" s="762"/>
      <c r="F13" s="762"/>
      <c r="G13" s="708"/>
    </row>
    <row r="14" spans="2:12" ht="16.149999999999999" thickBot="1" x14ac:dyDescent="0.35">
      <c r="B14" s="52">
        <v>1</v>
      </c>
      <c r="C14" s="56">
        <v>2</v>
      </c>
      <c r="D14" s="56">
        <v>3</v>
      </c>
      <c r="E14" s="56">
        <v>4</v>
      </c>
      <c r="F14" s="56">
        <v>5</v>
      </c>
      <c r="G14" s="7">
        <v>6</v>
      </c>
    </row>
    <row r="15" spans="2:12" ht="16.5" thickBot="1" x14ac:dyDescent="0.3">
      <c r="B15" s="52">
        <v>1</v>
      </c>
      <c r="C15" s="75" t="s">
        <v>64</v>
      </c>
      <c r="D15" s="56">
        <v>1</v>
      </c>
      <c r="E15" s="56">
        <v>12</v>
      </c>
      <c r="F15" s="61">
        <v>900</v>
      </c>
      <c r="G15" s="41">
        <f>D15*E15*F15</f>
        <v>10800</v>
      </c>
    </row>
    <row r="16" spans="2:12" ht="51.75" customHeight="1" thickBot="1" x14ac:dyDescent="0.3">
      <c r="B16" s="52">
        <v>2</v>
      </c>
      <c r="C16" s="75" t="s">
        <v>186</v>
      </c>
      <c r="D16" s="56">
        <v>1</v>
      </c>
      <c r="E16" s="56">
        <v>222</v>
      </c>
      <c r="F16" s="109">
        <v>27.02704</v>
      </c>
      <c r="G16" s="41">
        <f>D16*E16*F16</f>
        <v>6000.00288</v>
      </c>
    </row>
    <row r="17" spans="2:7" ht="16.5" thickBot="1" x14ac:dyDescent="0.3">
      <c r="B17" s="52">
        <v>3</v>
      </c>
      <c r="C17" s="75" t="s">
        <v>65</v>
      </c>
      <c r="D17" s="56"/>
      <c r="E17" s="56"/>
      <c r="F17" s="61"/>
      <c r="G17" s="41">
        <f t="shared" ref="G17:G24" si="0">D17*E17*F17</f>
        <v>0</v>
      </c>
    </row>
    <row r="18" spans="2:7" ht="48" thickBot="1" x14ac:dyDescent="0.3">
      <c r="B18" s="52">
        <v>4</v>
      </c>
      <c r="C18" s="75" t="s">
        <v>66</v>
      </c>
      <c r="D18" s="56"/>
      <c r="E18" s="56"/>
      <c r="F18" s="61"/>
      <c r="G18" s="41">
        <f t="shared" si="0"/>
        <v>0</v>
      </c>
    </row>
    <row r="19" spans="2:7" ht="20.25" customHeight="1" thickBot="1" x14ac:dyDescent="0.3">
      <c r="B19" s="52">
        <v>5</v>
      </c>
      <c r="C19" s="75" t="s">
        <v>187</v>
      </c>
      <c r="D19" s="56">
        <v>1</v>
      </c>
      <c r="E19" s="56">
        <v>1</v>
      </c>
      <c r="F19" s="61">
        <v>3200</v>
      </c>
      <c r="G19" s="41">
        <f t="shared" si="0"/>
        <v>3200</v>
      </c>
    </row>
    <row r="20" spans="2:7" ht="32.25" thickBot="1" x14ac:dyDescent="0.3">
      <c r="B20" s="52">
        <v>6</v>
      </c>
      <c r="C20" s="75" t="s">
        <v>67</v>
      </c>
      <c r="D20" s="56"/>
      <c r="E20" s="56"/>
      <c r="F20" s="61"/>
      <c r="G20" s="41">
        <f t="shared" si="0"/>
        <v>0</v>
      </c>
    </row>
    <row r="21" spans="2:7" ht="16.5" thickBot="1" x14ac:dyDescent="0.3">
      <c r="B21" s="52">
        <v>7</v>
      </c>
      <c r="C21" s="75" t="s">
        <v>68</v>
      </c>
      <c r="D21" s="56"/>
      <c r="E21" s="56"/>
      <c r="F21" s="61"/>
      <c r="G21" s="41">
        <f t="shared" si="0"/>
        <v>0</v>
      </c>
    </row>
    <row r="22" spans="2:7" ht="32.25" thickBot="1" x14ac:dyDescent="0.3">
      <c r="B22" s="52">
        <v>8</v>
      </c>
      <c r="C22" s="75" t="s">
        <v>69</v>
      </c>
      <c r="D22" s="56"/>
      <c r="E22" s="56"/>
      <c r="F22" s="61"/>
      <c r="G22" s="41">
        <f t="shared" si="0"/>
        <v>0</v>
      </c>
    </row>
    <row r="23" spans="2:7" ht="16.5" thickBot="1" x14ac:dyDescent="0.3">
      <c r="B23" s="52"/>
      <c r="C23" s="82"/>
      <c r="D23" s="56"/>
      <c r="E23" s="56"/>
      <c r="F23" s="61"/>
      <c r="G23" s="41">
        <f t="shared" si="0"/>
        <v>0</v>
      </c>
    </row>
    <row r="24" spans="2:7" ht="16.5" thickBot="1" x14ac:dyDescent="0.3">
      <c r="B24" s="52"/>
      <c r="C24" s="82"/>
      <c r="D24" s="56"/>
      <c r="E24" s="56"/>
      <c r="F24" s="61"/>
      <c r="G24" s="41">
        <f t="shared" si="0"/>
        <v>0</v>
      </c>
    </row>
    <row r="25" spans="2:7" ht="16.5" thickBot="1" x14ac:dyDescent="0.3">
      <c r="B25" s="79"/>
      <c r="C25" s="83" t="s">
        <v>8</v>
      </c>
      <c r="D25" s="56" t="s">
        <v>9</v>
      </c>
      <c r="E25" s="56" t="s">
        <v>9</v>
      </c>
      <c r="F25" s="61" t="s">
        <v>9</v>
      </c>
      <c r="G25" s="41">
        <f>SUM(G15:G24)</f>
        <v>20000.00288</v>
      </c>
    </row>
  </sheetData>
  <sheetProtection password="F958" sheet="1"/>
  <mergeCells count="10">
    <mergeCell ref="B2:G2"/>
    <mergeCell ref="C11:C13"/>
    <mergeCell ref="G11:G13"/>
    <mergeCell ref="D11:D13"/>
    <mergeCell ref="E11:E13"/>
    <mergeCell ref="F11:F13"/>
    <mergeCell ref="B4:C4"/>
    <mergeCell ref="B6:C6"/>
    <mergeCell ref="B8:G8"/>
    <mergeCell ref="D6:G6"/>
  </mergeCells>
  <phoneticPr fontId="16" type="noConversion"/>
  <pageMargins left="0.70866141732283472" right="0.70866141732283472" top="0.7480314960629921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L18"/>
  <sheetViews>
    <sheetView showZeros="0" topLeftCell="A5" workbookViewId="0">
      <selection activeCell="E15" sqref="E15"/>
    </sheetView>
  </sheetViews>
  <sheetFormatPr defaultRowHeight="15" x14ac:dyDescent="0.25"/>
  <cols>
    <col min="2" max="2" width="8.7109375" customWidth="1"/>
    <col min="3" max="3" width="33.85546875" customWidth="1"/>
    <col min="4" max="4" width="16" customWidth="1"/>
    <col min="5" max="5" width="16.42578125" customWidth="1"/>
    <col min="6" max="6" width="18.5703125" customWidth="1"/>
  </cols>
  <sheetData>
    <row r="2" spans="2:12" ht="15.75" x14ac:dyDescent="0.25">
      <c r="B2" s="718" t="s">
        <v>73</v>
      </c>
      <c r="C2" s="718"/>
      <c r="D2" s="718"/>
      <c r="E2" s="718"/>
      <c r="F2" s="718"/>
      <c r="G2" s="34"/>
    </row>
    <row r="4" spans="2:12" s="25" customFormat="1" ht="17.25" customHeight="1" thickBot="1" x14ac:dyDescent="0.3">
      <c r="B4" s="719" t="s">
        <v>0</v>
      </c>
      <c r="C4" s="719"/>
      <c r="D4" s="26">
        <v>244</v>
      </c>
      <c r="E4" s="23"/>
      <c r="F4" s="24"/>
      <c r="G4" s="24"/>
      <c r="H4" s="24"/>
      <c r="I4" s="24"/>
      <c r="J4" s="24"/>
      <c r="K4" s="24"/>
      <c r="L4" s="24"/>
    </row>
    <row r="6" spans="2:12" s="25" customFormat="1" ht="29.25" customHeight="1" thickBot="1" x14ac:dyDescent="0.3">
      <c r="B6" s="719" t="s">
        <v>1</v>
      </c>
      <c r="C6" s="719"/>
      <c r="D6" s="744" t="s">
        <v>126</v>
      </c>
      <c r="E6" s="744"/>
      <c r="F6" s="744"/>
      <c r="G6" s="21"/>
      <c r="H6" s="21"/>
      <c r="I6" s="21"/>
      <c r="J6" s="21"/>
      <c r="K6" s="21"/>
      <c r="L6" s="24"/>
    </row>
    <row r="8" spans="2:12" ht="15.75" x14ac:dyDescent="0.25">
      <c r="B8" s="718" t="s">
        <v>79</v>
      </c>
      <c r="C8" s="718"/>
      <c r="D8" s="718"/>
      <c r="E8" s="718"/>
      <c r="F8" s="718"/>
    </row>
    <row r="10" spans="2:12" thickBot="1" x14ac:dyDescent="0.35">
      <c r="B10" s="3"/>
      <c r="C10" s="3"/>
      <c r="D10" s="3"/>
      <c r="E10" s="3"/>
      <c r="F10" s="3"/>
    </row>
    <row r="11" spans="2:12" ht="62.25" customHeight="1" x14ac:dyDescent="0.25">
      <c r="B11" s="4" t="s">
        <v>3</v>
      </c>
      <c r="C11" s="763" t="s">
        <v>20</v>
      </c>
      <c r="D11" s="763" t="s">
        <v>75</v>
      </c>
      <c r="E11" s="763" t="s">
        <v>76</v>
      </c>
      <c r="F11" s="763" t="s">
        <v>77</v>
      </c>
    </row>
    <row r="12" spans="2:12" ht="16.5" thickBot="1" x14ac:dyDescent="0.3">
      <c r="B12" s="8" t="s">
        <v>4</v>
      </c>
      <c r="C12" s="764"/>
      <c r="D12" s="764"/>
      <c r="E12" s="764"/>
      <c r="F12" s="764"/>
    </row>
    <row r="13" spans="2:12" ht="16.149999999999999" thickBot="1" x14ac:dyDescent="0.35">
      <c r="B13" s="8">
        <v>1</v>
      </c>
      <c r="C13" s="7">
        <v>2</v>
      </c>
      <c r="D13" s="7">
        <v>3</v>
      </c>
      <c r="E13" s="7">
        <v>4</v>
      </c>
      <c r="F13" s="7">
        <v>5</v>
      </c>
    </row>
    <row r="14" spans="2:12" ht="32.25" thickBot="1" x14ac:dyDescent="0.3">
      <c r="B14" s="84">
        <v>1</v>
      </c>
      <c r="C14" s="75" t="s">
        <v>78</v>
      </c>
      <c r="D14" s="56">
        <v>1</v>
      </c>
      <c r="E14" s="61">
        <v>10000</v>
      </c>
      <c r="F14" s="41">
        <f>D14*E14</f>
        <v>10000</v>
      </c>
    </row>
    <row r="15" spans="2:12" ht="16.149999999999999" thickBot="1" x14ac:dyDescent="0.35">
      <c r="B15" s="84">
        <v>2</v>
      </c>
      <c r="C15" s="75"/>
      <c r="D15" s="56"/>
      <c r="E15" s="61"/>
      <c r="F15" s="41">
        <f>D15*E15</f>
        <v>0</v>
      </c>
    </row>
    <row r="16" spans="2:12" ht="16.149999999999999" thickBot="1" x14ac:dyDescent="0.35">
      <c r="B16" s="84">
        <v>3</v>
      </c>
      <c r="C16" s="85"/>
      <c r="D16" s="56"/>
      <c r="E16" s="61"/>
      <c r="F16" s="41">
        <f>D16*E16</f>
        <v>0</v>
      </c>
    </row>
    <row r="17" spans="2:6" ht="16.5" thickBot="1" x14ac:dyDescent="0.3">
      <c r="B17" s="84">
        <v>4</v>
      </c>
      <c r="C17" s="85"/>
      <c r="D17" s="56"/>
      <c r="E17" s="61"/>
      <c r="F17" s="41">
        <f>D17*E17</f>
        <v>0</v>
      </c>
    </row>
    <row r="18" spans="2:6" ht="16.5" thickBot="1" x14ac:dyDescent="0.3">
      <c r="B18" s="66"/>
      <c r="C18" s="28" t="s">
        <v>8</v>
      </c>
      <c r="D18" s="7"/>
      <c r="E18" s="41"/>
      <c r="F18" s="41">
        <f>SUM(F14:F17)</f>
        <v>10000</v>
      </c>
    </row>
  </sheetData>
  <sheetProtection password="F958" sheet="1"/>
  <mergeCells count="9">
    <mergeCell ref="B2:F2"/>
    <mergeCell ref="C11:C12"/>
    <mergeCell ref="D11:D12"/>
    <mergeCell ref="E11:E12"/>
    <mergeCell ref="F11:F12"/>
    <mergeCell ref="B4:C4"/>
    <mergeCell ref="B6:C6"/>
    <mergeCell ref="B8:F8"/>
    <mergeCell ref="D6:F6"/>
  </mergeCells>
  <phoneticPr fontId="16" type="noConversion"/>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45</vt:i4>
      </vt:variant>
      <vt:variant>
        <vt:lpstr>Именованные диапазоны</vt:lpstr>
      </vt:variant>
      <vt:variant>
        <vt:i4>25</vt:i4>
      </vt:variant>
    </vt:vector>
  </HeadingPairs>
  <TitlesOfParts>
    <vt:vector size="70" baseType="lpstr">
      <vt:lpstr>Титул</vt:lpstr>
      <vt:lpstr>Часть 1</vt:lpstr>
      <vt:lpstr>Закупка (2024)</vt:lpstr>
      <vt:lpstr>211 МЗ</vt:lpstr>
      <vt:lpstr>212 МЗ</vt:lpstr>
      <vt:lpstr>213 МЗ</vt:lpstr>
      <vt:lpstr>853 295 МЗ</vt:lpstr>
      <vt:lpstr>221 МЗ</vt:lpstr>
      <vt:lpstr>244 222 МЗ</vt:lpstr>
      <vt:lpstr>225 МЗ</vt:lpstr>
      <vt:lpstr>226 МЗ</vt:lpstr>
      <vt:lpstr>310,340 МЗ</vt:lpstr>
      <vt:lpstr>244 349 МЗ</vt:lpstr>
      <vt:lpstr>851 291 СИ имущ+земля</vt:lpstr>
      <vt:lpstr>852 291 СИ</vt:lpstr>
      <vt:lpstr>853 291,292 СИ</vt:lpstr>
      <vt:lpstr>225 СИ</vt:lpstr>
      <vt:lpstr>244 223 СИ</vt:lpstr>
      <vt:lpstr>247 223 СИ</vt:lpstr>
      <vt:lpstr>226 СИ</vt:lpstr>
      <vt:lpstr>212СИЦ</vt:lpstr>
      <vt:lpstr>214СИЦ</vt:lpstr>
      <vt:lpstr>112 222 СИЦ</vt:lpstr>
      <vt:lpstr>221 СИЦ</vt:lpstr>
      <vt:lpstr>225 СИЦ</vt:lpstr>
      <vt:lpstr>247 223 СИЦ</vt:lpstr>
      <vt:lpstr>244 290 СИЦ</vt:lpstr>
      <vt:lpstr>310,340 СИЦ</vt:lpstr>
      <vt:lpstr>211 ПДД</vt:lpstr>
      <vt:lpstr>213 ПДД</vt:lpstr>
      <vt:lpstr>221 ПДД</vt:lpstr>
      <vt:lpstr>225 ПДД</vt:lpstr>
      <vt:lpstr>226 ПДД</vt:lpstr>
      <vt:lpstr>244 290 ПДД</vt:lpstr>
      <vt:lpstr>310,340 ПДД</vt:lpstr>
      <vt:lpstr>244 290 Гранты</vt:lpstr>
      <vt:lpstr>310,340 Гранты</vt:lpstr>
      <vt:lpstr>244 222 Безвозм</vt:lpstr>
      <vt:lpstr>225 Безвозм</vt:lpstr>
      <vt:lpstr>310,340 Безвозм</vt:lpstr>
      <vt:lpstr>244 290 Безвозм</vt:lpstr>
      <vt:lpstr>2</vt:lpstr>
      <vt:lpstr>4</vt:lpstr>
      <vt:lpstr>5</vt:lpstr>
      <vt:lpstr>851 290 МЗ имущ+земля</vt:lpstr>
      <vt:lpstr>'Часть 1'!sub_100821</vt:lpstr>
      <vt:lpstr>'Часть 1'!sub_100822</vt:lpstr>
      <vt:lpstr>'Часть 1'!sub_100823</vt:lpstr>
      <vt:lpstr>'Часть 1'!sub_100824</vt:lpstr>
      <vt:lpstr>'Часть 1'!sub_100825</vt:lpstr>
      <vt:lpstr>'Часть 1'!sub_100826</vt:lpstr>
      <vt:lpstr>'Часть 1'!sub_100827</vt:lpstr>
      <vt:lpstr>'Часть 1'!sub_100828</vt:lpstr>
      <vt:lpstr>'Часть 1'!sub_100829</vt:lpstr>
      <vt:lpstr>'Часть 1'!sub_108210</vt:lpstr>
      <vt:lpstr>'Часть 1'!sub_108212</vt:lpstr>
      <vt:lpstr>'Часть 1'!sub_108213</vt:lpstr>
      <vt:lpstr>'Часть 1'!sub_108214</vt:lpstr>
      <vt:lpstr>'Часть 1'!sub_108215</vt:lpstr>
      <vt:lpstr>'Часть 1'!sub_108216</vt:lpstr>
      <vt:lpstr>'Часть 1'!sub_108217</vt:lpstr>
      <vt:lpstr>'Часть 1'!sub_108218</vt:lpstr>
      <vt:lpstr>'Часть 1'!sub_108219</vt:lpstr>
      <vt:lpstr>'Часть 1'!sub_108220</vt:lpstr>
      <vt:lpstr>'Часть 1'!sub_108221</vt:lpstr>
      <vt:lpstr>'Часть 1'!sub_108222</vt:lpstr>
      <vt:lpstr>'Часть 1'!sub_108223</vt:lpstr>
      <vt:lpstr>'Часть 1'!sub_108224</vt:lpstr>
      <vt:lpstr>Титул!Область_печати</vt:lpstr>
      <vt:lpstr>'Часть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2024-01-06T10:45:31Z</dcterms:modified>
</cp:coreProperties>
</file>